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БЮДЖЕТА'!$A$9:$Y$540</definedName>
    <definedName name="_xlnm.Print_Titles" localSheetId="0">'БЕЗ УЧЕТА СЧЕТОВ БЮДЖЕТА'!$9:$9</definedName>
    <definedName name="_xlnm.Print_Area" localSheetId="0">'БЕЗ УЧЕТА СЧЕТОВ БЮДЖЕТА'!$A$1:$Y$542</definedName>
  </definedNames>
  <calcPr fullCalcOnLoad="1"/>
</workbook>
</file>

<file path=xl/sharedStrings.xml><?xml version="1.0" encoding="utf-8"?>
<sst xmlns="http://schemas.openxmlformats.org/spreadsheetml/2006/main" count="2154" uniqueCount="439">
  <si>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</si>
  <si>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</si>
  <si>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</si>
  <si>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</si>
  <si>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</si>
  <si>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</si>
  <si>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</si>
  <si>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</si>
  <si>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</si>
  <si>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</si>
  <si>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</si>
  <si>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</si>
  <si>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</si>
  <si>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</si>
  <si>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</si>
  <si>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</si>
  <si>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</si>
  <si>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</si>
  <si>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</si>
  <si>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</si>
  <si>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</si>
  <si>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</si>
  <si>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</si>
  <si>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</si>
  <si>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</si>
  <si>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</si>
  <si>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</si>
  <si>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</si>
  <si>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</si>
  <si>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</si>
  <si>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</si>
  <si>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</si>
  <si>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</si>
  <si>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</si>
  <si>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</si>
  <si>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</si>
  <si>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</si>
  <si>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</si>
  <si>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</si>
  <si>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</si>
  <si>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</si>
  <si>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</si>
  <si>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</si>
  <si>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</si>
  <si>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</si>
  <si>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</si>
  <si>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</si>
  <si>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</si>
  <si>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</si>
  <si>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</si>
  <si>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</si>
  <si>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</si>
  <si>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</si>
  <si>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</si>
  <si>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</si>
  <si>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</si>
  <si>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</si>
  <si>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</si>
  <si>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</si>
  <si>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</si>
  <si>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</si>
  <si>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</si>
  <si>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</si>
  <si>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</si>
  <si>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</si>
  <si>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</si>
  <si>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</si>
  <si>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</si>
  <si>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</si>
  <si>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</si>
  <si>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</si>
  <si>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</si>
  <si>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</si>
  <si>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</si>
  <si>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</si>
  <si>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</si>
  <si>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</si>
  <si>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</si>
  <si>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</si>
  <si>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</si>
  <si>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</si>
  <si>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</si>
  <si>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</si>
  <si>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</si>
  <si>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</si>
  <si>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</si>
  <si>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</si>
  <si>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</si>
  <si>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</si>
  <si>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</si>
  <si>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</si>
  <si>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</si>
  <si>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</si>
  <si>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</si>
  <si>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</si>
  <si>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</si>
  <si>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</si>
  <si>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</si>
  <si>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</si>
  <si>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</si>
  <si>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</si>
  <si>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</si>
  <si>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</si>
  <si>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</si>
  <si>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</si>
  <si>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</si>
  <si>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</si>
  <si>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</si>
  <si>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</si>
  <si>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</si>
  <si>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</si>
  <si>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</si>
  <si>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</si>
  <si>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</si>
  <si>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</si>
  <si>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</si>
  <si>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</si>
  <si>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</si>
  <si>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</si>
  <si>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</si>
  <si>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</si>
  <si>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</si>
  <si>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</si>
  <si>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</si>
  <si>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</si>
  <si>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</si>
  <si>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</si>
  <si>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</si>
  <si>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</si>
  <si>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</si>
  <si>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</si>
  <si>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</si>
  <si>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</si>
  <si>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</si>
  <si>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</si>
  <si>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</si>
  <si>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</si>
  <si>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</si>
  <si>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</si>
  <si>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</si>
  <si>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</si>
  <si>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</si>
  <si>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</si>
  <si>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</si>
  <si>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</si>
  <si>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</si>
  <si>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</si>
  <si>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</si>
  <si>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</si>
  <si>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</si>
  <si>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</si>
  <si>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</si>
  <si>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</si>
  <si>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</si>
  <si>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</si>
  <si>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</si>
  <si>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</si>
  <si>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</si>
  <si>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</si>
  <si>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</si>
  <si>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</si>
  <si>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</si>
  <si>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</si>
  <si>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</si>
  <si>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</si>
  <si>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</si>
  <si>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</si>
  <si>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</si>
  <si>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</si>
  <si>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</si>
  <si>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</si>
  <si>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</si>
  <si>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</si>
  <si>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</si>
  <si>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</si>
  <si>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</si>
  <si>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</si>
  <si>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</si>
  <si>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</si>
  <si>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</si>
  <si>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</si>
  <si>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</si>
  <si>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</si>
  <si>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</si>
  <si>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</si>
  <si>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</si>
  <si>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</si>
  <si>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</si>
  <si>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</si>
  <si>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</si>
  <si>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</si>
  <si>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</si>
  <si>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</si>
  <si>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</si>
  <si>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</si>
  <si>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</si>
  <si>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</si>
  <si>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</si>
  <si>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</si>
  <si>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</si>
  <si>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</si>
  <si>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</si>
  <si>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</si>
  <si>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</si>
  <si>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</si>
  <si>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</si>
  <si>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</si>
  <si>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</si>
  <si>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</si>
  <si>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</si>
  <si>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</si>
  <si>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</si>
  <si>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</si>
  <si>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</si>
  <si>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</si>
  <si>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</si>
  <si>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</si>
  <si>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</si>
  <si>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</si>
  <si>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</si>
  <si>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</si>
  <si>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</si>
  <si>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</si>
  <si>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</si>
  <si>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</si>
  <si>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</si>
  <si>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</si>
  <si>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</si>
  <si>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</si>
  <si>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</si>
  <si>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</si>
  <si>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</si>
  <si>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</si>
  <si>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</si>
  <si>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</si>
  <si>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</si>
  <si>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</si>
  <si>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</si>
  <si>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</si>
  <si>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</si>
  <si>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</si>
  <si>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</si>
  <si>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</si>
  <si>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</si>
  <si>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</si>
  <si>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</si>
  <si>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</si>
  <si>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</si>
  <si>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</si>
  <si>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</si>
  <si>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</si>
  <si>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</si>
  <si>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</si>
  <si>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</si>
  <si>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</si>
  <si>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</si>
  <si>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</si>
  <si>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</si>
  <si>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</si>
  <si>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</si>
  <si>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</si>
  <si>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</si>
  <si>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</si>
  <si>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</si>
  <si>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</si>
  <si>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</si>
  <si>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</si>
  <si>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</si>
  <si>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</si>
  <si>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</si>
  <si>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</si>
  <si>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</si>
  <si>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</si>
  <si>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</si>
  <si>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</si>
  <si>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</si>
  <si>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</si>
  <si>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</si>
  <si>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</si>
  <si>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</si>
  <si>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</si>
  <si>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</si>
  <si>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</si>
  <si>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</si>
  <si>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</si>
  <si>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</si>
  <si>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</si>
  <si>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</si>
  <si>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</si>
  <si>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</si>
  <si>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</si>
  <si>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</si>
  <si>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</si>
  <si>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0310093050</t>
  </si>
  <si>
    <t>0310093060</t>
  </si>
  <si>
    <t>0330000000</t>
  </si>
  <si>
    <t>0330001690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</si>
  <si>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</si>
  <si>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</si>
  <si>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</si>
  <si>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</si>
  <si>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</si>
  <si>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</si>
  <si>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</si>
  <si>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</si>
  <si>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</si>
  <si>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</si>
  <si>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</si>
  <si>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</si>
  <si>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</si>
  <si>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</si>
  <si>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</si>
  <si>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</si>
  <si>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</si>
  <si>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</si>
  <si>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</si>
  <si>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</si>
  <si>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</si>
  <si>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</si>
  <si>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</si>
  <si>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</si>
  <si>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</si>
  <si>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</si>
  <si>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</si>
  <si>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</si>
  <si>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</si>
  <si>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</si>
  <si>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</si>
  <si>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</si>
  <si>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</si>
  <si>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</si>
  <si>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</si>
  <si>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</si>
  <si>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</si>
  <si>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</si>
  <si>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</si>
  <si>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</si>
  <si>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</si>
  <si>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</si>
  <si>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</si>
  <si>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</si>
  <si>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</si>
  <si>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</si>
  <si>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</si>
  <si>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</si>
  <si>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</si>
  <si>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</si>
  <si>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</si>
  <si>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</si>
  <si>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Закупка товаров, работ, услуг в целях капитального ремонта муниципального имущества</t>
  </si>
  <si>
    <t>243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</si>
  <si>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</si>
  <si>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</si>
  <si>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</si>
  <si>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</si>
  <si>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</si>
  <si>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</si>
  <si>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</si>
  <si>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</si>
  <si>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</si>
  <si>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</si>
  <si>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</si>
  <si>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</si>
  <si>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</si>
  <si>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</si>
  <si>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</si>
  <si>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</si>
  <si>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</si>
  <si>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</si>
  <si>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99900009100</t>
  </si>
  <si>
    <t>Расходы на погашение кредиторской задолженности прошлых лет</t>
  </si>
  <si>
    <t>Дополнительное образование детей</t>
  </si>
  <si>
    <t>0703</t>
  </si>
  <si>
    <t>2500000000</t>
  </si>
  <si>
    <t>2500000600</t>
  </si>
  <si>
    <t>2600000000</t>
  </si>
  <si>
    <t>2600000600</t>
  </si>
  <si>
    <t>0800000630</t>
  </si>
  <si>
    <t>МП"Развитие малоэтажного жилищного строительства на территории ММР на 2017-2020 годы"</t>
  </si>
  <si>
    <t>МП «Содержание и ремонт муниципального жилого фонда в Михайловском муниципальном районе на 2018-2020 годы»</t>
  </si>
  <si>
    <t>9990093110</t>
  </si>
  <si>
    <t>2400000600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</si>
  <si>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</si>
  <si>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</si>
  <si>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</si>
  <si>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</si>
  <si>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</si>
  <si>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</si>
  <si>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1900092270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</si>
  <si>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</si>
  <si>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03200S2020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</si>
  <si>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</si>
  <si>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</si>
  <si>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</si>
  <si>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</si>
  <si>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01000R4970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</si>
  <si>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</si>
  <si>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Субсидии на социальные выплаты молодым семьям для приобретения (строительства) жилья экономкласса за счет краевого бюджета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</si>
  <si>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</si>
  <si>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</si>
  <si>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</si>
  <si>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</si>
  <si>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1900092320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</si>
  <si>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</si>
  <si>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</si>
  <si>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</si>
  <si>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9990000710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</si>
  <si>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</si>
  <si>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1610055050</t>
  </si>
  <si>
    <t>Строительство Дома культуры в с. Первомайском за счет федерального бюджета</t>
  </si>
  <si>
    <t>Строительство Дома культуры в с. Первомайском за счет местного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</si>
  <si>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</si>
  <si>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</si>
  <si>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</si>
  <si>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</si>
  <si>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0406</t>
  </si>
  <si>
    <t>Водное хозяйство</t>
  </si>
  <si>
    <t>9990029020</t>
  </si>
  <si>
    <t>0310021691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</si>
  <si>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</si>
  <si>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</si>
  <si>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</si>
  <si>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</si>
  <si>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МП"Обеспечение содержания, ремонта автомобильных дорог, мест общего пользования и сооружений на них ММР"</t>
  </si>
  <si>
    <t>Мероприятия учреждений по развитию общего образования</t>
  </si>
  <si>
    <t>Средства финансового резерва Приморского края для ликвидации ЧС</t>
  </si>
  <si>
    <t>Расходы на создание автономных учреждений ММР</t>
  </si>
  <si>
    <t>9990002691</t>
  </si>
  <si>
    <t>16100L5050</t>
  </si>
  <si>
    <t>0310093140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</si>
  <si>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</si>
  <si>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</si>
  <si>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</si>
  <si>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МП "Молодежная политика Михайловского муниципального района"</t>
  </si>
  <si>
    <t>Исполнено</t>
  </si>
  <si>
    <t>% Исполнения</t>
  </si>
  <si>
    <t>Приложение 2 к решению Думы</t>
  </si>
  <si>
    <t>районного бюджета за 2018 год по разделам, подразделам, целевым статьям и видам расходов в соответствии с бюджетной классификацией РФ</t>
  </si>
  <si>
    <t>района № 366 от 30.05.2019г.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</si>
</sst>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"/>
    <numFmt numFmtId="174" formatCode="_-* #,##0.000_р_._-;\-* #,##0.000_р_._-;_-* &quot;-&quot;???_р_._-;_-@_-"/>
    <numFmt numFmtId="175" formatCode="#,##0.0000"/>
    <numFmt numFmtId="176" formatCode="#,##0.00000"/>
    <numFmt numFmtId="177" formatCode="#,##0.0"/>
    <numFmt numFmtId="178" formatCode="#,##0.000000"/>
    <numFmt numFmtId="179" formatCode="#,##0.00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0_р_._-;\-* #,##0.0000_р_._-;_-* &quot;-&quot;???_р_._-;_-@_-"/>
    <numFmt numFmtId="184" formatCode="_-* #,##0.00000_р_._-;\-* #,##0.00000_р_._-;_-* &quot;-&quot;???_р_._-;_-@_-"/>
    <numFmt numFmtId="185" formatCode="#,##0.000_ ;\-#,##0.000\ 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7" borderId="12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2" fillId="36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center" vertical="center" shrinkToFit="1"/>
    </xf>
    <xf numFmtId="4" fontId="7" fillId="35" borderId="12" xfId="0" applyNumberFormat="1" applyFont="1" applyFill="1" applyBorder="1" applyAlignment="1">
      <alignment horizontal="center" vertical="center" shrinkToFit="1"/>
    </xf>
    <xf numFmtId="4" fontId="2" fillId="34" borderId="12" xfId="0" applyNumberFormat="1" applyFont="1" applyFill="1" applyBorder="1" applyAlignment="1">
      <alignment horizontal="center" vertical="center" shrinkToFit="1"/>
    </xf>
    <xf numFmtId="4" fontId="2" fillId="35" borderId="12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wrapText="1"/>
    </xf>
    <xf numFmtId="0" fontId="2" fillId="37" borderId="12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43" fontId="1" fillId="0" borderId="0" xfId="60" applyFont="1" applyAlignment="1">
      <alignment/>
    </xf>
    <xf numFmtId="181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0" fontId="3" fillId="33" borderId="15" xfId="0" applyFont="1" applyFill="1" applyBorder="1" applyAlignment="1">
      <alignment wrapText="1"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0" borderId="10" xfId="60" applyFont="1" applyFill="1" applyBorder="1" applyAlignment="1">
      <alignment horizontal="center" vertical="center" wrapText="1"/>
    </xf>
    <xf numFmtId="2" fontId="4" fillId="40" borderId="10" xfId="0" applyNumberFormat="1" applyFont="1" applyFill="1" applyBorder="1" applyAlignment="1">
      <alignment horizontal="center" vertical="center"/>
    </xf>
    <xf numFmtId="169" fontId="5" fillId="36" borderId="12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wrapText="1" shrinkToFit="1"/>
    </xf>
    <xf numFmtId="170" fontId="2" fillId="35" borderId="12" xfId="0" applyNumberFormat="1" applyFont="1" applyFill="1" applyBorder="1" applyAlignment="1">
      <alignment horizontal="center" vertical="center" wrapText="1" shrinkToFit="1"/>
    </xf>
    <xf numFmtId="170" fontId="1" fillId="0" borderId="0" xfId="0" applyNumberFormat="1" applyFont="1" applyAlignment="1">
      <alignment wrapText="1" shrinkToFit="1"/>
    </xf>
    <xf numFmtId="170" fontId="1" fillId="0" borderId="0" xfId="0" applyNumberFormat="1" applyFont="1" applyAlignment="1">
      <alignment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2" xfId="0" applyNumberFormat="1" applyFont="1" applyFill="1" applyBorder="1" applyAlignment="1">
      <alignment horizontal="center" vertical="center" shrinkToFit="1"/>
    </xf>
    <xf numFmtId="4" fontId="2" fillId="39" borderId="12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1" fillId="39" borderId="0" xfId="0" applyFont="1" applyFill="1" applyAlignment="1">
      <alignment/>
    </xf>
    <xf numFmtId="170" fontId="2" fillId="35" borderId="12" xfId="0" applyNumberFormat="1" applyFont="1" applyFill="1" applyBorder="1" applyAlignment="1">
      <alignment horizontal="center" vertical="center" shrinkToFit="1"/>
    </xf>
    <xf numFmtId="170" fontId="1" fillId="0" borderId="0" xfId="0" applyNumberFormat="1" applyFont="1" applyAlignment="1">
      <alignment/>
    </xf>
    <xf numFmtId="170" fontId="2" fillId="39" borderId="10" xfId="0" applyNumberFormat="1" applyFont="1" applyFill="1" applyBorder="1" applyAlignment="1">
      <alignment horizontal="center" vertical="center" shrinkToFit="1"/>
    </xf>
    <xf numFmtId="170" fontId="2" fillId="39" borderId="12" xfId="0" applyNumberFormat="1" applyFont="1" applyFill="1" applyBorder="1" applyAlignment="1">
      <alignment horizontal="center" vertical="center" shrinkToFit="1"/>
    </xf>
    <xf numFmtId="170" fontId="1" fillId="39" borderId="0" xfId="0" applyNumberFormat="1" applyFont="1" applyFill="1" applyAlignment="1">
      <alignment/>
    </xf>
    <xf numFmtId="169" fontId="2" fillId="35" borderId="12" xfId="0" applyNumberFormat="1" applyFont="1" applyFill="1" applyBorder="1" applyAlignment="1">
      <alignment horizontal="center" vertical="center" shrinkToFit="1"/>
    </xf>
    <xf numFmtId="169" fontId="1" fillId="0" borderId="0" xfId="0" applyNumberFormat="1" applyFont="1" applyAlignment="1">
      <alignment/>
    </xf>
    <xf numFmtId="169" fontId="2" fillId="37" borderId="12" xfId="0" applyNumberFormat="1" applyFont="1" applyFill="1" applyBorder="1" applyAlignment="1">
      <alignment horizontal="center" vertical="center" shrinkToFit="1"/>
    </xf>
    <xf numFmtId="170" fontId="2" fillId="37" borderId="12" xfId="0" applyNumberFormat="1" applyFont="1" applyFill="1" applyBorder="1" applyAlignment="1">
      <alignment horizontal="center" vertical="center" shrinkToFit="1"/>
    </xf>
    <xf numFmtId="0" fontId="2" fillId="12" borderId="10" xfId="0" applyFont="1" applyFill="1" applyBorder="1" applyAlignment="1">
      <alignment vertical="top" wrapText="1"/>
    </xf>
    <xf numFmtId="49" fontId="2" fillId="12" borderId="10" xfId="0" applyNumberFormat="1" applyFont="1" applyFill="1" applyBorder="1" applyAlignment="1">
      <alignment horizontal="center" vertical="center" shrinkToFit="1"/>
    </xf>
    <xf numFmtId="49" fontId="7" fillId="12" borderId="10" xfId="0" applyNumberFormat="1" applyFont="1" applyFill="1" applyBorder="1" applyAlignment="1">
      <alignment horizontal="center" vertical="center" shrinkToFi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5" fillId="36" borderId="12" xfId="0" applyNumberFormat="1" applyFont="1" applyFill="1" applyBorder="1" applyAlignment="1">
      <alignment horizontal="center" vertical="center" shrinkToFit="1"/>
    </xf>
    <xf numFmtId="169" fontId="2" fillId="12" borderId="10" xfId="0" applyNumberFormat="1" applyFont="1" applyFill="1" applyBorder="1" applyAlignment="1">
      <alignment horizontal="center" vertical="center" shrinkToFit="1"/>
    </xf>
    <xf numFmtId="4" fontId="5" fillId="12" borderId="12" xfId="0" applyNumberFormat="1" applyFont="1" applyFill="1" applyBorder="1" applyAlignment="1">
      <alignment horizontal="center" vertical="center" shrinkToFit="1"/>
    </xf>
    <xf numFmtId="4" fontId="5" fillId="12" borderId="10" xfId="0" applyNumberFormat="1" applyFont="1" applyFill="1" applyBorder="1" applyAlignment="1">
      <alignment horizontal="center" vertical="center" shrinkToFit="1"/>
    </xf>
    <xf numFmtId="0" fontId="1" fillId="12" borderId="0" xfId="0" applyFont="1" applyFill="1" applyAlignment="1">
      <alignment/>
    </xf>
    <xf numFmtId="170" fontId="5" fillId="39" borderId="12" xfId="0" applyNumberFormat="1" applyFont="1" applyFill="1" applyBorder="1" applyAlignment="1">
      <alignment horizontal="center" vertical="center" shrinkToFit="1"/>
    </xf>
    <xf numFmtId="170" fontId="5" fillId="39" borderId="10" xfId="0" applyNumberFormat="1" applyFont="1" applyFill="1" applyBorder="1" applyAlignment="1">
      <alignment horizontal="center" vertical="center" shrinkToFit="1"/>
    </xf>
    <xf numFmtId="169" fontId="7" fillId="35" borderId="12" xfId="0" applyNumberFormat="1" applyFont="1" applyFill="1" applyBorder="1" applyAlignment="1">
      <alignment horizontal="center" vertical="center" shrinkToFit="1"/>
    </xf>
    <xf numFmtId="169" fontId="2" fillId="37" borderId="10" xfId="60" applyNumberFormat="1" applyFont="1" applyFill="1" applyBorder="1" applyAlignment="1">
      <alignment horizontal="center" vertical="center" shrinkToFit="1"/>
    </xf>
    <xf numFmtId="169" fontId="2" fillId="34" borderId="12" xfId="0" applyNumberFormat="1" applyFont="1" applyFill="1" applyBorder="1" applyAlignment="1">
      <alignment horizontal="center" vertical="center" shrinkToFit="1"/>
    </xf>
    <xf numFmtId="169" fontId="2" fillId="34" borderId="10" xfId="60" applyNumberFormat="1" applyFont="1" applyFill="1" applyBorder="1" applyAlignment="1">
      <alignment horizontal="center" vertical="center" shrinkToFit="1"/>
    </xf>
    <xf numFmtId="169" fontId="2" fillId="38" borderId="10" xfId="60" applyNumberFormat="1" applyFont="1" applyFill="1" applyBorder="1" applyAlignment="1">
      <alignment horizontal="center" vertical="center" shrinkToFit="1"/>
    </xf>
    <xf numFmtId="169" fontId="2" fillId="35" borderId="10" xfId="60" applyNumberFormat="1" applyFont="1" applyFill="1" applyBorder="1" applyAlignment="1">
      <alignment horizontal="center" vertical="center" shrinkToFit="1"/>
    </xf>
    <xf numFmtId="169" fontId="2" fillId="12" borderId="10" xfId="60" applyNumberFormat="1" applyFont="1" applyFill="1" applyBorder="1" applyAlignment="1">
      <alignment horizontal="center" vertical="center" shrinkToFit="1"/>
    </xf>
    <xf numFmtId="169" fontId="7" fillId="12" borderId="12" xfId="0" applyNumberFormat="1" applyFont="1" applyFill="1" applyBorder="1" applyAlignment="1">
      <alignment horizontal="center" vertical="center" shrinkToFit="1"/>
    </xf>
    <xf numFmtId="169" fontId="7" fillId="12" borderId="10" xfId="0" applyNumberFormat="1" applyFont="1" applyFill="1" applyBorder="1" applyAlignment="1">
      <alignment horizontal="center" vertical="center" shrinkToFit="1"/>
    </xf>
    <xf numFmtId="169" fontId="1" fillId="12" borderId="0" xfId="0" applyNumberFormat="1" applyFont="1" applyFill="1" applyAlignment="1">
      <alignment/>
    </xf>
    <xf numFmtId="4" fontId="2" fillId="12" borderId="12" xfId="0" applyNumberFormat="1" applyFont="1" applyFill="1" applyBorder="1" applyAlignment="1">
      <alignment horizontal="center" vertical="center" shrinkToFit="1"/>
    </xf>
    <xf numFmtId="4" fontId="2" fillId="12" borderId="10" xfId="0" applyNumberFormat="1" applyFont="1" applyFill="1" applyBorder="1" applyAlignment="1">
      <alignment horizontal="center" vertical="center" shrinkToFit="1"/>
    </xf>
    <xf numFmtId="169" fontId="2" fillId="34" borderId="11" xfId="0" applyNumberFormat="1" applyFont="1" applyFill="1" applyBorder="1" applyAlignment="1">
      <alignment horizontal="center" vertical="center" shrinkToFit="1"/>
    </xf>
    <xf numFmtId="169" fontId="2" fillId="39" borderId="11" xfId="0" applyNumberFormat="1" applyFont="1" applyFill="1" applyBorder="1" applyAlignment="1">
      <alignment horizontal="center" vertical="center" shrinkToFit="1"/>
    </xf>
    <xf numFmtId="169" fontId="1" fillId="39" borderId="0" xfId="0" applyNumberFormat="1" applyFont="1" applyFill="1" applyAlignment="1">
      <alignment/>
    </xf>
    <xf numFmtId="169" fontId="5" fillId="38" borderId="11" xfId="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shrinkToFit="1"/>
    </xf>
    <xf numFmtId="185" fontId="2" fillId="35" borderId="12" xfId="6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/>
    </xf>
    <xf numFmtId="185" fontId="2" fillId="37" borderId="10" xfId="60" applyNumberFormat="1" applyFont="1" applyFill="1" applyBorder="1" applyAlignment="1">
      <alignment horizontal="center" vertical="center" shrinkToFit="1"/>
    </xf>
    <xf numFmtId="185" fontId="2" fillId="34" borderId="12" xfId="60" applyNumberFormat="1" applyFont="1" applyFill="1" applyBorder="1" applyAlignment="1">
      <alignment horizontal="center" vertical="center" shrinkToFit="1"/>
    </xf>
    <xf numFmtId="185" fontId="2" fillId="34" borderId="10" xfId="60" applyNumberFormat="1" applyFont="1" applyFill="1" applyBorder="1" applyAlignment="1">
      <alignment horizontal="center" vertical="center"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69" fontId="2" fillId="37" borderId="14" xfId="0" applyNumberFormat="1" applyFont="1" applyFill="1" applyBorder="1" applyAlignment="1">
      <alignment horizontal="center" vertical="center" shrinkToFit="1"/>
    </xf>
    <xf numFmtId="169" fontId="2" fillId="37" borderId="13" xfId="0" applyNumberFormat="1" applyFont="1" applyFill="1" applyBorder="1" applyAlignment="1">
      <alignment horizontal="center" vertical="center" shrinkToFit="1"/>
    </xf>
    <xf numFmtId="169" fontId="2" fillId="12" borderId="14" xfId="0" applyNumberFormat="1" applyFont="1" applyFill="1" applyBorder="1" applyAlignment="1">
      <alignment horizontal="center" vertical="center" shrinkToFit="1"/>
    </xf>
    <xf numFmtId="169" fontId="2" fillId="12" borderId="13" xfId="0" applyNumberFormat="1" applyFont="1" applyFill="1" applyBorder="1" applyAlignment="1">
      <alignment horizontal="center" vertical="center" shrinkToFit="1"/>
    </xf>
    <xf numFmtId="169" fontId="2" fillId="36" borderId="16" xfId="0" applyNumberFormat="1" applyFont="1" applyFill="1" applyBorder="1" applyAlignment="1">
      <alignment horizontal="center" vertical="center" shrinkToFit="1"/>
    </xf>
    <xf numFmtId="169" fontId="2" fillId="36" borderId="17" xfId="0" applyNumberFormat="1" applyFont="1" applyFill="1" applyBorder="1" applyAlignment="1">
      <alignment horizontal="center" vertical="center" shrinkToFit="1"/>
    </xf>
    <xf numFmtId="169" fontId="2" fillId="36" borderId="13" xfId="0" applyNumberFormat="1" applyFont="1" applyFill="1" applyBorder="1" applyAlignment="1">
      <alignment horizontal="center" vertical="center" shrinkToFit="1"/>
    </xf>
    <xf numFmtId="169" fontId="11" fillId="0" borderId="0" xfId="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shrinkToFit="1"/>
    </xf>
    <xf numFmtId="169" fontId="2" fillId="34" borderId="17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69" fontId="2" fillId="0" borderId="0" xfId="0" applyNumberFormat="1" applyFont="1" applyFill="1" applyBorder="1" applyAlignment="1">
      <alignment horizontal="center" vertical="center" shrinkToFit="1"/>
    </xf>
    <xf numFmtId="169" fontId="2" fillId="39" borderId="16" xfId="0" applyNumberFormat="1" applyFont="1" applyFill="1" applyBorder="1" applyAlignment="1">
      <alignment horizontal="center" vertical="center" shrinkToFit="1"/>
    </xf>
    <xf numFmtId="169" fontId="2" fillId="39" borderId="12" xfId="0" applyNumberFormat="1" applyFont="1" applyFill="1" applyBorder="1" applyAlignment="1">
      <alignment horizontal="center" vertical="center" shrinkToFit="1"/>
    </xf>
    <xf numFmtId="169" fontId="2" fillId="39" borderId="13" xfId="0" applyNumberFormat="1" applyFont="1" applyFill="1" applyBorder="1" applyAlignment="1">
      <alignment horizontal="center" vertical="center" shrinkToFit="1"/>
    </xf>
    <xf numFmtId="169" fontId="2" fillId="39" borderId="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185" fontId="5" fillId="36" borderId="12" xfId="6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169" fontId="2" fillId="35" borderId="16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13" xfId="0" applyNumberFormat="1" applyFont="1" applyFill="1" applyBorder="1" applyAlignment="1">
      <alignment horizontal="center" vertical="center" shrinkToFit="1"/>
    </xf>
    <xf numFmtId="185" fontId="2" fillId="35" borderId="10" xfId="60" applyNumberFormat="1" applyFont="1" applyFill="1" applyBorder="1" applyAlignment="1">
      <alignment horizontal="center" vertical="center" wrapText="1" shrinkToFit="1"/>
    </xf>
    <xf numFmtId="169" fontId="2" fillId="35" borderId="10" xfId="0" applyNumberFormat="1" applyFont="1" applyFill="1" applyBorder="1" applyAlignment="1">
      <alignment horizontal="center" vertical="center" wrapText="1" shrinkToFit="1"/>
    </xf>
    <xf numFmtId="176" fontId="1" fillId="39" borderId="0" xfId="0" applyNumberFormat="1" applyFont="1" applyFill="1" applyAlignment="1">
      <alignment/>
    </xf>
    <xf numFmtId="0" fontId="1" fillId="39" borderId="0" xfId="0" applyFont="1" applyFill="1" applyAlignment="1">
      <alignment/>
    </xf>
    <xf numFmtId="0" fontId="1" fillId="39" borderId="0" xfId="0" applyFont="1" applyFill="1" applyAlignment="1">
      <alignment wrapText="1" shrinkToFit="1"/>
    </xf>
    <xf numFmtId="0" fontId="1" fillId="39" borderId="0" xfId="0" applyFont="1" applyFill="1" applyAlignment="1">
      <alignment shrinkToFit="1"/>
    </xf>
    <xf numFmtId="2" fontId="4" fillId="39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5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45"/>
  <sheetViews>
    <sheetView showGridLines="0" tabSelected="1" view="pageBreakPreview" zoomScale="76" zoomScaleNormal="115" zoomScaleSheetLayoutView="76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75390625" style="74" customWidth="1"/>
    <col min="25" max="25" width="13.25390625" style="2" customWidth="1"/>
    <col min="26" max="16384" width="9.125" style="2" customWidth="1"/>
  </cols>
  <sheetData>
    <row r="2" spans="2:25" ht="12.75">
      <c r="B2" s="163" t="s">
        <v>436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2:25" ht="12.75">
      <c r="B3" s="163" t="s">
        <v>90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2:25" ht="12.75">
      <c r="B4" s="163" t="s">
        <v>438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6" spans="1:22" ht="30.75" customHeight="1">
      <c r="A6" s="164" t="s">
        <v>47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</row>
    <row r="7" spans="1:22" ht="57" customHeight="1">
      <c r="A7" s="168" t="s">
        <v>437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</row>
    <row r="8" spans="1:25" ht="15.7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X8" s="2"/>
      <c r="Y8" s="77" t="s">
        <v>65</v>
      </c>
    </row>
    <row r="9" spans="1:26" ht="30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25</v>
      </c>
      <c r="G9" s="65" t="s">
        <v>25</v>
      </c>
      <c r="H9" s="4" t="s">
        <v>25</v>
      </c>
      <c r="I9" s="4" t="s">
        <v>25</v>
      </c>
      <c r="J9" s="4" t="s">
        <v>25</v>
      </c>
      <c r="K9" s="4" t="s">
        <v>25</v>
      </c>
      <c r="L9" s="4" t="s">
        <v>25</v>
      </c>
      <c r="M9" s="4" t="s">
        <v>25</v>
      </c>
      <c r="N9" s="4" t="s">
        <v>25</v>
      </c>
      <c r="O9" s="4" t="s">
        <v>25</v>
      </c>
      <c r="P9" s="4" t="s">
        <v>25</v>
      </c>
      <c r="Q9" s="4" t="s">
        <v>25</v>
      </c>
      <c r="R9" s="4" t="s">
        <v>25</v>
      </c>
      <c r="S9" s="4" t="s">
        <v>25</v>
      </c>
      <c r="T9" s="4" t="s">
        <v>25</v>
      </c>
      <c r="U9" s="4" t="s">
        <v>25</v>
      </c>
      <c r="V9" s="4" t="s">
        <v>25</v>
      </c>
      <c r="X9" s="78" t="s">
        <v>434</v>
      </c>
      <c r="Y9" s="79" t="s">
        <v>435</v>
      </c>
      <c r="Z9" s="159"/>
    </row>
    <row r="10" spans="1:26" ht="18.75" customHeight="1" outlineLevel="2">
      <c r="A10" s="15" t="s">
        <v>61</v>
      </c>
      <c r="B10" s="16" t="s">
        <v>60</v>
      </c>
      <c r="C10" s="16" t="s">
        <v>244</v>
      </c>
      <c r="D10" s="16" t="s">
        <v>5</v>
      </c>
      <c r="E10" s="16"/>
      <c r="F10" s="48">
        <f>F11+F19+F43+F63+F77+F82+F57+F71</f>
        <v>83166.63726999999</v>
      </c>
      <c r="G10" s="81" t="e">
        <f>G11+G19+G43+#REF!+G63+#REF!+G77+G82+#REF!</f>
        <v>#REF!</v>
      </c>
      <c r="H10" s="48" t="e">
        <f>H11+H19+H43+#REF!+H63+#REF!+H77+H82+#REF!</f>
        <v>#REF!</v>
      </c>
      <c r="I10" s="48" t="e">
        <f>I11+I19+I43+#REF!+I63+#REF!+I77+I82+#REF!</f>
        <v>#REF!</v>
      </c>
      <c r="J10" s="48" t="e">
        <f>J11+J19+J43+#REF!+J63+#REF!+J77+J82+#REF!</f>
        <v>#REF!</v>
      </c>
      <c r="K10" s="48" t="e">
        <f>K11+K19+K43+#REF!+K63+#REF!+K77+K82+#REF!</f>
        <v>#REF!</v>
      </c>
      <c r="L10" s="48" t="e">
        <f>L11+L19+L43+#REF!+L63+#REF!+L77+L82+#REF!</f>
        <v>#REF!</v>
      </c>
      <c r="M10" s="48" t="e">
        <f>M11+M19+M43+#REF!+M63+#REF!+M77+M82+#REF!</f>
        <v>#REF!</v>
      </c>
      <c r="N10" s="48" t="e">
        <f>N11+N19+N43+#REF!+N63+#REF!+N77+N82+#REF!</f>
        <v>#REF!</v>
      </c>
      <c r="O10" s="48" t="e">
        <f>O11+O19+O43+#REF!+O63+#REF!+O77+O82+#REF!</f>
        <v>#REF!</v>
      </c>
      <c r="P10" s="48" t="e">
        <f>P11+P19+P43+#REF!+P63+#REF!+P77+P82+#REF!</f>
        <v>#REF!</v>
      </c>
      <c r="Q10" s="48" t="e">
        <f>Q11+Q19+Q43+#REF!+Q63+#REF!+Q77+Q82+#REF!</f>
        <v>#REF!</v>
      </c>
      <c r="R10" s="48" t="e">
        <f>R11+R19+R43+#REF!+R63+#REF!+R77+R82+#REF!</f>
        <v>#REF!</v>
      </c>
      <c r="S10" s="48" t="e">
        <f>S11+S19+S43+#REF!+S63+#REF!+S77+S82+#REF!</f>
        <v>#REF!</v>
      </c>
      <c r="T10" s="48" t="e">
        <f>T11+T19+T43+#REF!+T63+#REF!+T77+T82+#REF!</f>
        <v>#REF!</v>
      </c>
      <c r="U10" s="48" t="e">
        <f>U11+U19+U43+#REF!+U63+#REF!+U77+U82+#REF!</f>
        <v>#REF!</v>
      </c>
      <c r="V10" s="48" t="e">
        <f>V11+V19+V43+#REF!+V63+#REF!+V77+V82+#REF!</f>
        <v>#REF!</v>
      </c>
      <c r="W10" s="62"/>
      <c r="X10" s="48">
        <f>X11+X19+X43+X63+X77+X82+X57+X71</f>
        <v>82149.23599999999</v>
      </c>
      <c r="Y10" s="80">
        <f>X10/F10*100</f>
        <v>98.77667138723307</v>
      </c>
      <c r="Z10" s="159"/>
    </row>
    <row r="11" spans="1:26" s="28" customFormat="1" ht="33" customHeight="1" outlineLevel="3">
      <c r="A11" s="25" t="s">
        <v>26</v>
      </c>
      <c r="B11" s="27" t="s">
        <v>6</v>
      </c>
      <c r="C11" s="27" t="s">
        <v>244</v>
      </c>
      <c r="D11" s="27" t="s">
        <v>5</v>
      </c>
      <c r="E11" s="27"/>
      <c r="F11" s="156">
        <f>F12</f>
        <v>2205.55245</v>
      </c>
      <c r="G11" s="83">
        <f aca="true" t="shared" si="0" ref="G11:V11">G12</f>
        <v>1204.8</v>
      </c>
      <c r="H11" s="82">
        <f t="shared" si="0"/>
        <v>1204.8</v>
      </c>
      <c r="I11" s="82">
        <f t="shared" si="0"/>
        <v>1204.8</v>
      </c>
      <c r="J11" s="82">
        <f t="shared" si="0"/>
        <v>1204.8</v>
      </c>
      <c r="K11" s="82">
        <f t="shared" si="0"/>
        <v>1204.8</v>
      </c>
      <c r="L11" s="82">
        <f t="shared" si="0"/>
        <v>1204.8</v>
      </c>
      <c r="M11" s="82">
        <f t="shared" si="0"/>
        <v>1204.8</v>
      </c>
      <c r="N11" s="82">
        <f t="shared" si="0"/>
        <v>1204.8</v>
      </c>
      <c r="O11" s="82">
        <f t="shared" si="0"/>
        <v>1204.8</v>
      </c>
      <c r="P11" s="82">
        <f t="shared" si="0"/>
        <v>1204.8</v>
      </c>
      <c r="Q11" s="82">
        <f t="shared" si="0"/>
        <v>1204.8</v>
      </c>
      <c r="R11" s="82">
        <f t="shared" si="0"/>
        <v>1204.8</v>
      </c>
      <c r="S11" s="82">
        <f t="shared" si="0"/>
        <v>1204.8</v>
      </c>
      <c r="T11" s="82">
        <f t="shared" si="0"/>
        <v>1204.8</v>
      </c>
      <c r="U11" s="82">
        <f t="shared" si="0"/>
        <v>1204.8</v>
      </c>
      <c r="V11" s="82">
        <f t="shared" si="0"/>
        <v>1204.8</v>
      </c>
      <c r="W11" s="84"/>
      <c r="X11" s="157">
        <f>X12</f>
        <v>2205.553</v>
      </c>
      <c r="Y11" s="80">
        <f aca="true" t="shared" si="1" ref="Y11:Y70">X11/F11*100</f>
        <v>100.00002493706282</v>
      </c>
      <c r="Z11" s="160"/>
    </row>
    <row r="12" spans="1:26" ht="34.5" customHeight="1" outlineLevel="3">
      <c r="A12" s="21" t="s">
        <v>133</v>
      </c>
      <c r="B12" s="9" t="s">
        <v>6</v>
      </c>
      <c r="C12" s="9" t="s">
        <v>245</v>
      </c>
      <c r="D12" s="9" t="s">
        <v>5</v>
      </c>
      <c r="E12" s="9"/>
      <c r="F12" s="127">
        <f>F13</f>
        <v>2205.55245</v>
      </c>
      <c r="G12" s="91">
        <f aca="true" t="shared" si="2" ref="G12:V12">G14</f>
        <v>1204.8</v>
      </c>
      <c r="H12" s="58">
        <f t="shared" si="2"/>
        <v>1204.8</v>
      </c>
      <c r="I12" s="58">
        <f t="shared" si="2"/>
        <v>1204.8</v>
      </c>
      <c r="J12" s="58">
        <f t="shared" si="2"/>
        <v>1204.8</v>
      </c>
      <c r="K12" s="58">
        <f t="shared" si="2"/>
        <v>1204.8</v>
      </c>
      <c r="L12" s="58">
        <f t="shared" si="2"/>
        <v>1204.8</v>
      </c>
      <c r="M12" s="58">
        <f t="shared" si="2"/>
        <v>1204.8</v>
      </c>
      <c r="N12" s="58">
        <f t="shared" si="2"/>
        <v>1204.8</v>
      </c>
      <c r="O12" s="58">
        <f t="shared" si="2"/>
        <v>1204.8</v>
      </c>
      <c r="P12" s="58">
        <f t="shared" si="2"/>
        <v>1204.8</v>
      </c>
      <c r="Q12" s="58">
        <f t="shared" si="2"/>
        <v>1204.8</v>
      </c>
      <c r="R12" s="58">
        <f t="shared" si="2"/>
        <v>1204.8</v>
      </c>
      <c r="S12" s="58">
        <f t="shared" si="2"/>
        <v>1204.8</v>
      </c>
      <c r="T12" s="58">
        <f t="shared" si="2"/>
        <v>1204.8</v>
      </c>
      <c r="U12" s="58">
        <f t="shared" si="2"/>
        <v>1204.8</v>
      </c>
      <c r="V12" s="58">
        <f t="shared" si="2"/>
        <v>1204.8</v>
      </c>
      <c r="W12" s="85"/>
      <c r="X12" s="49">
        <f>X13</f>
        <v>2205.553</v>
      </c>
      <c r="Y12" s="80">
        <f t="shared" si="1"/>
        <v>100.00002493706282</v>
      </c>
      <c r="Z12" s="159"/>
    </row>
    <row r="13" spans="1:26" ht="35.25" customHeight="1" outlineLevel="3">
      <c r="A13" s="21" t="s">
        <v>135</v>
      </c>
      <c r="B13" s="9" t="s">
        <v>6</v>
      </c>
      <c r="C13" s="9" t="s">
        <v>246</v>
      </c>
      <c r="D13" s="9" t="s">
        <v>5</v>
      </c>
      <c r="E13" s="9"/>
      <c r="F13" s="127">
        <f>F14</f>
        <v>2205.55245</v>
      </c>
      <c r="G13" s="91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85"/>
      <c r="X13" s="49">
        <f>X14</f>
        <v>2205.553</v>
      </c>
      <c r="Y13" s="80">
        <f t="shared" si="1"/>
        <v>100.00002493706282</v>
      </c>
      <c r="Z13" s="159"/>
    </row>
    <row r="14" spans="1:26" ht="15.75" outlineLevel="4">
      <c r="A14" s="34" t="s">
        <v>134</v>
      </c>
      <c r="B14" s="18" t="s">
        <v>6</v>
      </c>
      <c r="C14" s="18" t="s">
        <v>247</v>
      </c>
      <c r="D14" s="18" t="s">
        <v>5</v>
      </c>
      <c r="E14" s="18"/>
      <c r="F14" s="130">
        <f>F15</f>
        <v>2205.55245</v>
      </c>
      <c r="G14" s="87">
        <f aca="true" t="shared" si="3" ref="G14:V14">G16</f>
        <v>1204.8</v>
      </c>
      <c r="H14" s="56">
        <f t="shared" si="3"/>
        <v>1204.8</v>
      </c>
      <c r="I14" s="56">
        <f t="shared" si="3"/>
        <v>1204.8</v>
      </c>
      <c r="J14" s="56">
        <f t="shared" si="3"/>
        <v>1204.8</v>
      </c>
      <c r="K14" s="56">
        <f t="shared" si="3"/>
        <v>1204.8</v>
      </c>
      <c r="L14" s="56">
        <f t="shared" si="3"/>
        <v>1204.8</v>
      </c>
      <c r="M14" s="56">
        <f t="shared" si="3"/>
        <v>1204.8</v>
      </c>
      <c r="N14" s="56">
        <f t="shared" si="3"/>
        <v>1204.8</v>
      </c>
      <c r="O14" s="56">
        <f t="shared" si="3"/>
        <v>1204.8</v>
      </c>
      <c r="P14" s="56">
        <f t="shared" si="3"/>
        <v>1204.8</v>
      </c>
      <c r="Q14" s="56">
        <f t="shared" si="3"/>
        <v>1204.8</v>
      </c>
      <c r="R14" s="56">
        <f t="shared" si="3"/>
        <v>1204.8</v>
      </c>
      <c r="S14" s="56">
        <f t="shared" si="3"/>
        <v>1204.8</v>
      </c>
      <c r="T14" s="56">
        <f t="shared" si="3"/>
        <v>1204.8</v>
      </c>
      <c r="U14" s="56">
        <f t="shared" si="3"/>
        <v>1204.8</v>
      </c>
      <c r="V14" s="56">
        <f t="shared" si="3"/>
        <v>1204.8</v>
      </c>
      <c r="W14" s="85"/>
      <c r="X14" s="50">
        <f>X15</f>
        <v>2205.553</v>
      </c>
      <c r="Y14" s="80">
        <f t="shared" si="1"/>
        <v>100.00002493706282</v>
      </c>
      <c r="Z14" s="159"/>
    </row>
    <row r="15" spans="1:26" ht="31.5" outlineLevel="4">
      <c r="A15" s="5" t="s">
        <v>94</v>
      </c>
      <c r="B15" s="6" t="s">
        <v>6</v>
      </c>
      <c r="C15" s="6" t="s">
        <v>247</v>
      </c>
      <c r="D15" s="6" t="s">
        <v>93</v>
      </c>
      <c r="E15" s="6"/>
      <c r="F15" s="132">
        <f>F16+F17+F18</f>
        <v>2205.55245</v>
      </c>
      <c r="G15" s="87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85"/>
      <c r="X15" s="51">
        <f>X16+X17+X18</f>
        <v>2205.553</v>
      </c>
      <c r="Y15" s="80">
        <f t="shared" si="1"/>
        <v>100.00002493706282</v>
      </c>
      <c r="Z15" s="159"/>
    </row>
    <row r="16" spans="1:26" ht="17.25" customHeight="1" outlineLevel="5">
      <c r="A16" s="32" t="s">
        <v>237</v>
      </c>
      <c r="B16" s="33" t="s">
        <v>6</v>
      </c>
      <c r="C16" s="33" t="s">
        <v>247</v>
      </c>
      <c r="D16" s="33" t="s">
        <v>91</v>
      </c>
      <c r="E16" s="33"/>
      <c r="F16" s="133">
        <f>1713.2-3+54.3346</f>
        <v>1764.5346</v>
      </c>
      <c r="G16" s="87">
        <v>1204.8</v>
      </c>
      <c r="H16" s="56">
        <v>1204.8</v>
      </c>
      <c r="I16" s="56">
        <v>1204.8</v>
      </c>
      <c r="J16" s="56">
        <v>1204.8</v>
      </c>
      <c r="K16" s="56">
        <v>1204.8</v>
      </c>
      <c r="L16" s="56">
        <v>1204.8</v>
      </c>
      <c r="M16" s="56">
        <v>1204.8</v>
      </c>
      <c r="N16" s="56">
        <v>1204.8</v>
      </c>
      <c r="O16" s="56">
        <v>1204.8</v>
      </c>
      <c r="P16" s="56">
        <v>1204.8</v>
      </c>
      <c r="Q16" s="56">
        <v>1204.8</v>
      </c>
      <c r="R16" s="56">
        <v>1204.8</v>
      </c>
      <c r="S16" s="56">
        <v>1204.8</v>
      </c>
      <c r="T16" s="56">
        <v>1204.8</v>
      </c>
      <c r="U16" s="56">
        <v>1204.8</v>
      </c>
      <c r="V16" s="56">
        <v>1204.8</v>
      </c>
      <c r="W16" s="85"/>
      <c r="X16" s="52">
        <v>1764.535</v>
      </c>
      <c r="Y16" s="80">
        <f t="shared" si="1"/>
        <v>100.00002266886692</v>
      </c>
      <c r="Z16" s="159"/>
    </row>
    <row r="17" spans="1:26" ht="34.5" customHeight="1" outlineLevel="5">
      <c r="A17" s="32" t="s">
        <v>242</v>
      </c>
      <c r="B17" s="33" t="s">
        <v>6</v>
      </c>
      <c r="C17" s="33" t="s">
        <v>247</v>
      </c>
      <c r="D17" s="33" t="s">
        <v>92</v>
      </c>
      <c r="E17" s="33"/>
      <c r="F17" s="57">
        <v>0</v>
      </c>
      <c r="G17" s="87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85"/>
      <c r="X17" s="57">
        <v>0</v>
      </c>
      <c r="Y17" s="80">
        <v>0</v>
      </c>
      <c r="Z17" s="159"/>
    </row>
    <row r="18" spans="1:26" ht="50.25" customHeight="1" outlineLevel="5">
      <c r="A18" s="32" t="s">
        <v>238</v>
      </c>
      <c r="B18" s="33" t="s">
        <v>6</v>
      </c>
      <c r="C18" s="33" t="s">
        <v>247</v>
      </c>
      <c r="D18" s="33" t="s">
        <v>239</v>
      </c>
      <c r="E18" s="33"/>
      <c r="F18" s="57">
        <f>433.15+7.86785</f>
        <v>441.01784999999995</v>
      </c>
      <c r="G18" s="87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85"/>
      <c r="X18" s="57">
        <v>441.018</v>
      </c>
      <c r="Y18" s="80">
        <f t="shared" si="1"/>
        <v>100.00003401222877</v>
      </c>
      <c r="Z18" s="159"/>
    </row>
    <row r="19" spans="1:26" ht="47.25" customHeight="1" outlineLevel="6">
      <c r="A19" s="8" t="s">
        <v>27</v>
      </c>
      <c r="B19" s="9" t="s">
        <v>19</v>
      </c>
      <c r="C19" s="9" t="s">
        <v>244</v>
      </c>
      <c r="D19" s="9" t="s">
        <v>5</v>
      </c>
      <c r="E19" s="9"/>
      <c r="F19" s="49">
        <f>F20</f>
        <v>4183.4</v>
      </c>
      <c r="G19" s="69" t="e">
        <f aca="true" t="shared" si="4" ref="G19:V19">G20</f>
        <v>#REF!</v>
      </c>
      <c r="H19" s="10" t="e">
        <f t="shared" si="4"/>
        <v>#REF!</v>
      </c>
      <c r="I19" s="10" t="e">
        <f t="shared" si="4"/>
        <v>#REF!</v>
      </c>
      <c r="J19" s="10" t="e">
        <f t="shared" si="4"/>
        <v>#REF!</v>
      </c>
      <c r="K19" s="10" t="e">
        <f t="shared" si="4"/>
        <v>#REF!</v>
      </c>
      <c r="L19" s="10" t="e">
        <f t="shared" si="4"/>
        <v>#REF!</v>
      </c>
      <c r="M19" s="10" t="e">
        <f t="shared" si="4"/>
        <v>#REF!</v>
      </c>
      <c r="N19" s="10" t="e">
        <f t="shared" si="4"/>
        <v>#REF!</v>
      </c>
      <c r="O19" s="10" t="e">
        <f t="shared" si="4"/>
        <v>#REF!</v>
      </c>
      <c r="P19" s="10" t="e">
        <f t="shared" si="4"/>
        <v>#REF!</v>
      </c>
      <c r="Q19" s="10" t="e">
        <f t="shared" si="4"/>
        <v>#REF!</v>
      </c>
      <c r="R19" s="10" t="e">
        <f t="shared" si="4"/>
        <v>#REF!</v>
      </c>
      <c r="S19" s="10" t="e">
        <f t="shared" si="4"/>
        <v>#REF!</v>
      </c>
      <c r="T19" s="10" t="e">
        <f t="shared" si="4"/>
        <v>#REF!</v>
      </c>
      <c r="U19" s="10" t="e">
        <f t="shared" si="4"/>
        <v>#REF!</v>
      </c>
      <c r="V19" s="10" t="e">
        <f t="shared" si="4"/>
        <v>#REF!</v>
      </c>
      <c r="X19" s="49">
        <f>X20</f>
        <v>4100.081</v>
      </c>
      <c r="Y19" s="80">
        <f t="shared" si="1"/>
        <v>98.00834249653393</v>
      </c>
      <c r="Z19" s="159"/>
    </row>
    <row r="20" spans="1:26" s="26" customFormat="1" ht="33" customHeight="1" outlineLevel="6">
      <c r="A20" s="21" t="s">
        <v>133</v>
      </c>
      <c r="B20" s="9" t="s">
        <v>19</v>
      </c>
      <c r="C20" s="9" t="s">
        <v>245</v>
      </c>
      <c r="D20" s="9" t="s">
        <v>5</v>
      </c>
      <c r="E20" s="9"/>
      <c r="F20" s="49">
        <f>F21</f>
        <v>4183.4</v>
      </c>
      <c r="G20" s="69" t="e">
        <f>G22+#REF!+G35</f>
        <v>#REF!</v>
      </c>
      <c r="H20" s="10" t="e">
        <f>H22+#REF!+H35</f>
        <v>#REF!</v>
      </c>
      <c r="I20" s="10" t="e">
        <f>I22+#REF!+I35</f>
        <v>#REF!</v>
      </c>
      <c r="J20" s="10" t="e">
        <f>J22+#REF!+J35</f>
        <v>#REF!</v>
      </c>
      <c r="K20" s="10" t="e">
        <f>K22+#REF!+K35</f>
        <v>#REF!</v>
      </c>
      <c r="L20" s="10" t="e">
        <f>L22+#REF!+L35</f>
        <v>#REF!</v>
      </c>
      <c r="M20" s="10" t="e">
        <f>M22+#REF!+M35</f>
        <v>#REF!</v>
      </c>
      <c r="N20" s="10" t="e">
        <f>N22+#REF!+N35</f>
        <v>#REF!</v>
      </c>
      <c r="O20" s="10" t="e">
        <f>O22+#REF!+O35</f>
        <v>#REF!</v>
      </c>
      <c r="P20" s="10" t="e">
        <f>P22+#REF!+P35</f>
        <v>#REF!</v>
      </c>
      <c r="Q20" s="10" t="e">
        <f>Q22+#REF!+Q35</f>
        <v>#REF!</v>
      </c>
      <c r="R20" s="10" t="e">
        <f>R22+#REF!+R35</f>
        <v>#REF!</v>
      </c>
      <c r="S20" s="10" t="e">
        <f>S22+#REF!+S35</f>
        <v>#REF!</v>
      </c>
      <c r="T20" s="10" t="e">
        <f>T22+#REF!+T35</f>
        <v>#REF!</v>
      </c>
      <c r="U20" s="10" t="e">
        <f>U22+#REF!+U35</f>
        <v>#REF!</v>
      </c>
      <c r="V20" s="10" t="e">
        <f>V22+#REF!+V35</f>
        <v>#REF!</v>
      </c>
      <c r="X20" s="49">
        <f>X21</f>
        <v>4100.081</v>
      </c>
      <c r="Y20" s="80">
        <f t="shared" si="1"/>
        <v>98.00834249653393</v>
      </c>
      <c r="Z20" s="161"/>
    </row>
    <row r="21" spans="1:26" s="26" customFormat="1" ht="36" customHeight="1" outlineLevel="6">
      <c r="A21" s="21" t="s">
        <v>135</v>
      </c>
      <c r="B21" s="9" t="s">
        <v>19</v>
      </c>
      <c r="C21" s="9" t="s">
        <v>246</v>
      </c>
      <c r="D21" s="9" t="s">
        <v>5</v>
      </c>
      <c r="E21" s="9"/>
      <c r="F21" s="49">
        <f>F22+F35+F41</f>
        <v>4183.4</v>
      </c>
      <c r="G21" s="6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X21" s="49">
        <f>X22+X35+X41</f>
        <v>4100.081</v>
      </c>
      <c r="Y21" s="80">
        <f t="shared" si="1"/>
        <v>98.00834249653393</v>
      </c>
      <c r="Z21" s="161"/>
    </row>
    <row r="22" spans="1:26" s="26" customFormat="1" ht="47.25" outlineLevel="6">
      <c r="A22" s="35" t="s">
        <v>195</v>
      </c>
      <c r="B22" s="18" t="s">
        <v>19</v>
      </c>
      <c r="C22" s="18" t="s">
        <v>248</v>
      </c>
      <c r="D22" s="18" t="s">
        <v>5</v>
      </c>
      <c r="E22" s="18"/>
      <c r="F22" s="50">
        <f>F23+F27+F32+F29</f>
        <v>2229</v>
      </c>
      <c r="G22" s="68">
        <f aca="true" t="shared" si="5" ref="G22:V22">G25</f>
        <v>2414.5</v>
      </c>
      <c r="H22" s="7">
        <f t="shared" si="5"/>
        <v>2414.5</v>
      </c>
      <c r="I22" s="7">
        <f t="shared" si="5"/>
        <v>2414.5</v>
      </c>
      <c r="J22" s="7">
        <f t="shared" si="5"/>
        <v>2414.5</v>
      </c>
      <c r="K22" s="7">
        <f t="shared" si="5"/>
        <v>2414.5</v>
      </c>
      <c r="L22" s="7">
        <f t="shared" si="5"/>
        <v>2414.5</v>
      </c>
      <c r="M22" s="7">
        <f t="shared" si="5"/>
        <v>2414.5</v>
      </c>
      <c r="N22" s="7">
        <f t="shared" si="5"/>
        <v>2414.5</v>
      </c>
      <c r="O22" s="7">
        <f t="shared" si="5"/>
        <v>2414.5</v>
      </c>
      <c r="P22" s="7">
        <f t="shared" si="5"/>
        <v>2414.5</v>
      </c>
      <c r="Q22" s="7">
        <f t="shared" si="5"/>
        <v>2414.5</v>
      </c>
      <c r="R22" s="7">
        <f t="shared" si="5"/>
        <v>2414.5</v>
      </c>
      <c r="S22" s="7">
        <f t="shared" si="5"/>
        <v>2414.5</v>
      </c>
      <c r="T22" s="7">
        <f t="shared" si="5"/>
        <v>2414.5</v>
      </c>
      <c r="U22" s="7">
        <f t="shared" si="5"/>
        <v>2414.5</v>
      </c>
      <c r="V22" s="7">
        <f t="shared" si="5"/>
        <v>2414.5</v>
      </c>
      <c r="X22" s="50">
        <f>X23+X27+X32+X29</f>
        <v>2148.1639999999998</v>
      </c>
      <c r="Y22" s="80">
        <f t="shared" si="1"/>
        <v>96.37344100493493</v>
      </c>
      <c r="Z22" s="161"/>
    </row>
    <row r="23" spans="1:26" s="26" customFormat="1" ht="31.5" outlineLevel="6">
      <c r="A23" s="5" t="s">
        <v>94</v>
      </c>
      <c r="B23" s="6" t="s">
        <v>19</v>
      </c>
      <c r="C23" s="6" t="s">
        <v>248</v>
      </c>
      <c r="D23" s="6" t="s">
        <v>93</v>
      </c>
      <c r="E23" s="6"/>
      <c r="F23" s="51">
        <f>F24+F25+F26</f>
        <v>2124</v>
      </c>
      <c r="G23" s="6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X23" s="51">
        <f>X24+X25+X26</f>
        <v>2123.441</v>
      </c>
      <c r="Y23" s="80">
        <f t="shared" si="1"/>
        <v>99.97368173258003</v>
      </c>
      <c r="Z23" s="161"/>
    </row>
    <row r="24" spans="1:26" s="26" customFormat="1" ht="31.5" outlineLevel="6">
      <c r="A24" s="32" t="s">
        <v>237</v>
      </c>
      <c r="B24" s="33" t="s">
        <v>19</v>
      </c>
      <c r="C24" s="33" t="s">
        <v>248</v>
      </c>
      <c r="D24" s="33" t="s">
        <v>91</v>
      </c>
      <c r="E24" s="33"/>
      <c r="F24" s="52">
        <v>1612</v>
      </c>
      <c r="G24" s="6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X24" s="52">
        <v>1612</v>
      </c>
      <c r="Y24" s="80">
        <f t="shared" si="1"/>
        <v>100</v>
      </c>
      <c r="Z24" s="161"/>
    </row>
    <row r="25" spans="1:26" s="26" customFormat="1" ht="31.5" outlineLevel="6">
      <c r="A25" s="32" t="s">
        <v>242</v>
      </c>
      <c r="B25" s="33" t="s">
        <v>19</v>
      </c>
      <c r="C25" s="33" t="s">
        <v>248</v>
      </c>
      <c r="D25" s="33" t="s">
        <v>92</v>
      </c>
      <c r="E25" s="33"/>
      <c r="F25" s="52">
        <v>0</v>
      </c>
      <c r="G25" s="68">
        <v>2414.5</v>
      </c>
      <c r="H25" s="7">
        <v>2414.5</v>
      </c>
      <c r="I25" s="7">
        <v>2414.5</v>
      </c>
      <c r="J25" s="7">
        <v>2414.5</v>
      </c>
      <c r="K25" s="7">
        <v>2414.5</v>
      </c>
      <c r="L25" s="7">
        <v>2414.5</v>
      </c>
      <c r="M25" s="7">
        <v>2414.5</v>
      </c>
      <c r="N25" s="7">
        <v>2414.5</v>
      </c>
      <c r="O25" s="7">
        <v>2414.5</v>
      </c>
      <c r="P25" s="7">
        <v>2414.5</v>
      </c>
      <c r="Q25" s="7">
        <v>2414.5</v>
      </c>
      <c r="R25" s="7">
        <v>2414.5</v>
      </c>
      <c r="S25" s="7">
        <v>2414.5</v>
      </c>
      <c r="T25" s="7">
        <v>2414.5</v>
      </c>
      <c r="U25" s="7">
        <v>2414.5</v>
      </c>
      <c r="V25" s="7">
        <v>2414.5</v>
      </c>
      <c r="X25" s="52">
        <v>0</v>
      </c>
      <c r="Y25" s="80">
        <v>0</v>
      </c>
      <c r="Z25" s="161"/>
    </row>
    <row r="26" spans="1:26" s="26" customFormat="1" ht="47.25" outlineLevel="6">
      <c r="A26" s="32" t="s">
        <v>238</v>
      </c>
      <c r="B26" s="33" t="s">
        <v>19</v>
      </c>
      <c r="C26" s="33" t="s">
        <v>248</v>
      </c>
      <c r="D26" s="33" t="s">
        <v>239</v>
      </c>
      <c r="E26" s="33"/>
      <c r="F26" s="52">
        <v>512</v>
      </c>
      <c r="G26" s="6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X26" s="52">
        <v>511.441</v>
      </c>
      <c r="Y26" s="80">
        <f t="shared" si="1"/>
        <v>99.8908203125</v>
      </c>
      <c r="Z26" s="161"/>
    </row>
    <row r="27" spans="1:26" s="26" customFormat="1" ht="20.25" customHeight="1" outlineLevel="6">
      <c r="A27" s="5" t="s">
        <v>95</v>
      </c>
      <c r="B27" s="6" t="s">
        <v>19</v>
      </c>
      <c r="C27" s="6" t="s">
        <v>248</v>
      </c>
      <c r="D27" s="6" t="s">
        <v>96</v>
      </c>
      <c r="E27" s="6"/>
      <c r="F27" s="51">
        <f>F28</f>
        <v>7.06</v>
      </c>
      <c r="G27" s="6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51">
        <f>X28</f>
        <v>7.06</v>
      </c>
      <c r="Y27" s="80">
        <f t="shared" si="1"/>
        <v>100</v>
      </c>
      <c r="Z27" s="161"/>
    </row>
    <row r="28" spans="1:26" s="26" customFormat="1" ht="31.5" outlineLevel="6">
      <c r="A28" s="32" t="s">
        <v>97</v>
      </c>
      <c r="B28" s="33" t="s">
        <v>19</v>
      </c>
      <c r="C28" s="33" t="s">
        <v>248</v>
      </c>
      <c r="D28" s="33" t="s">
        <v>98</v>
      </c>
      <c r="E28" s="33"/>
      <c r="F28" s="52">
        <v>7.06</v>
      </c>
      <c r="G28" s="6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X28" s="52">
        <v>7.06</v>
      </c>
      <c r="Y28" s="80">
        <f t="shared" si="1"/>
        <v>100</v>
      </c>
      <c r="Z28" s="161"/>
    </row>
    <row r="29" spans="1:26" s="24" customFormat="1" ht="15.75" outlineLevel="6">
      <c r="A29" s="5" t="s">
        <v>339</v>
      </c>
      <c r="B29" s="6" t="s">
        <v>19</v>
      </c>
      <c r="C29" s="6" t="s">
        <v>248</v>
      </c>
      <c r="D29" s="6" t="s">
        <v>340</v>
      </c>
      <c r="E29" s="6"/>
      <c r="F29" s="51">
        <f>F30+F31</f>
        <v>92.94</v>
      </c>
      <c r="G29" s="6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51">
        <f>X30+X31</f>
        <v>15</v>
      </c>
      <c r="Y29" s="80">
        <f t="shared" si="1"/>
        <v>16.139444803098772</v>
      </c>
      <c r="Z29" s="90"/>
    </row>
    <row r="30" spans="1:26" s="24" customFormat="1" ht="15.75" outlineLevel="6">
      <c r="A30" s="32" t="s">
        <v>341</v>
      </c>
      <c r="B30" s="33" t="s">
        <v>19</v>
      </c>
      <c r="C30" s="33" t="s">
        <v>248</v>
      </c>
      <c r="D30" s="33" t="s">
        <v>342</v>
      </c>
      <c r="E30" s="33"/>
      <c r="F30" s="52">
        <v>92.94</v>
      </c>
      <c r="G30" s="6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52">
        <v>15</v>
      </c>
      <c r="Y30" s="80">
        <f t="shared" si="1"/>
        <v>16.139444803098772</v>
      </c>
      <c r="Z30" s="90"/>
    </row>
    <row r="31" spans="1:26" s="24" customFormat="1" ht="15.75" outlineLevel="6">
      <c r="A31" s="32" t="s">
        <v>228</v>
      </c>
      <c r="B31" s="33" t="s">
        <v>19</v>
      </c>
      <c r="C31" s="33" t="s">
        <v>248</v>
      </c>
      <c r="D31" s="33" t="s">
        <v>212</v>
      </c>
      <c r="E31" s="33"/>
      <c r="F31" s="52">
        <v>0</v>
      </c>
      <c r="G31" s="6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52">
        <v>0</v>
      </c>
      <c r="Y31" s="80">
        <v>0</v>
      </c>
      <c r="Z31" s="90"/>
    </row>
    <row r="32" spans="1:26" s="26" customFormat="1" ht="15.75" outlineLevel="6">
      <c r="A32" s="5" t="s">
        <v>99</v>
      </c>
      <c r="B32" s="6" t="s">
        <v>19</v>
      </c>
      <c r="C32" s="6" t="s">
        <v>248</v>
      </c>
      <c r="D32" s="6" t="s">
        <v>100</v>
      </c>
      <c r="E32" s="6"/>
      <c r="F32" s="51">
        <f>F33+F34</f>
        <v>5</v>
      </c>
      <c r="G32" s="6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51">
        <f>X33+X34</f>
        <v>2.663</v>
      </c>
      <c r="Y32" s="80">
        <f t="shared" si="1"/>
        <v>53.26</v>
      </c>
      <c r="Z32" s="161"/>
    </row>
    <row r="33" spans="1:26" s="26" customFormat="1" ht="21.75" customHeight="1" outlineLevel="6">
      <c r="A33" s="32" t="s">
        <v>101</v>
      </c>
      <c r="B33" s="33" t="s">
        <v>19</v>
      </c>
      <c r="C33" s="33" t="s">
        <v>248</v>
      </c>
      <c r="D33" s="33" t="s">
        <v>103</v>
      </c>
      <c r="E33" s="33"/>
      <c r="F33" s="52">
        <v>0</v>
      </c>
      <c r="G33" s="6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52">
        <v>0</v>
      </c>
      <c r="Y33" s="80">
        <v>0</v>
      </c>
      <c r="Z33" s="161"/>
    </row>
    <row r="34" spans="1:26" s="26" customFormat="1" ht="15.75" outlineLevel="6">
      <c r="A34" s="32" t="s">
        <v>102</v>
      </c>
      <c r="B34" s="33" t="s">
        <v>19</v>
      </c>
      <c r="C34" s="33" t="s">
        <v>248</v>
      </c>
      <c r="D34" s="33" t="s">
        <v>104</v>
      </c>
      <c r="E34" s="33"/>
      <c r="F34" s="52">
        <v>5</v>
      </c>
      <c r="G34" s="6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52">
        <v>2.663</v>
      </c>
      <c r="Y34" s="80">
        <f t="shared" si="1"/>
        <v>53.26</v>
      </c>
      <c r="Z34" s="161"/>
    </row>
    <row r="35" spans="1:26" s="24" customFormat="1" ht="31.5" customHeight="1" outlineLevel="6">
      <c r="A35" s="34" t="s">
        <v>196</v>
      </c>
      <c r="B35" s="18" t="s">
        <v>19</v>
      </c>
      <c r="C35" s="18" t="s">
        <v>249</v>
      </c>
      <c r="D35" s="18" t="s">
        <v>5</v>
      </c>
      <c r="E35" s="18"/>
      <c r="F35" s="50">
        <f>F36+F41</f>
        <v>1954.4</v>
      </c>
      <c r="G35" s="68">
        <f aca="true" t="shared" si="6" ref="G35:V35">G36</f>
        <v>96</v>
      </c>
      <c r="H35" s="7">
        <f t="shared" si="6"/>
        <v>96</v>
      </c>
      <c r="I35" s="7">
        <f t="shared" si="6"/>
        <v>96</v>
      </c>
      <c r="J35" s="7">
        <f t="shared" si="6"/>
        <v>96</v>
      </c>
      <c r="K35" s="7">
        <f t="shared" si="6"/>
        <v>96</v>
      </c>
      <c r="L35" s="7">
        <f t="shared" si="6"/>
        <v>96</v>
      </c>
      <c r="M35" s="7">
        <f t="shared" si="6"/>
        <v>96</v>
      </c>
      <c r="N35" s="7">
        <f t="shared" si="6"/>
        <v>96</v>
      </c>
      <c r="O35" s="7">
        <f t="shared" si="6"/>
        <v>96</v>
      </c>
      <c r="P35" s="7">
        <f t="shared" si="6"/>
        <v>96</v>
      </c>
      <c r="Q35" s="7">
        <f t="shared" si="6"/>
        <v>96</v>
      </c>
      <c r="R35" s="7">
        <f t="shared" si="6"/>
        <v>96</v>
      </c>
      <c r="S35" s="7">
        <f t="shared" si="6"/>
        <v>96</v>
      </c>
      <c r="T35" s="7">
        <f t="shared" si="6"/>
        <v>96</v>
      </c>
      <c r="U35" s="7">
        <f t="shared" si="6"/>
        <v>96</v>
      </c>
      <c r="V35" s="7">
        <f t="shared" si="6"/>
        <v>96</v>
      </c>
      <c r="X35" s="50">
        <f>X36+X41</f>
        <v>1951.917</v>
      </c>
      <c r="Y35" s="80">
        <f t="shared" si="1"/>
        <v>99.87295333606221</v>
      </c>
      <c r="Z35" s="90"/>
    </row>
    <row r="36" spans="1:26" s="24" customFormat="1" ht="31.5" outlineLevel="6">
      <c r="A36" s="5" t="s">
        <v>94</v>
      </c>
      <c r="B36" s="6" t="s">
        <v>19</v>
      </c>
      <c r="C36" s="6" t="s">
        <v>249</v>
      </c>
      <c r="D36" s="6" t="s">
        <v>93</v>
      </c>
      <c r="E36" s="6"/>
      <c r="F36" s="51">
        <f>F37+F38+F39+F40</f>
        <v>1954.4</v>
      </c>
      <c r="G36" s="68">
        <v>96</v>
      </c>
      <c r="H36" s="7">
        <v>96</v>
      </c>
      <c r="I36" s="7">
        <v>96</v>
      </c>
      <c r="J36" s="7">
        <v>96</v>
      </c>
      <c r="K36" s="7">
        <v>96</v>
      </c>
      <c r="L36" s="7">
        <v>96</v>
      </c>
      <c r="M36" s="7">
        <v>96</v>
      </c>
      <c r="N36" s="7">
        <v>96</v>
      </c>
      <c r="O36" s="7">
        <v>96</v>
      </c>
      <c r="P36" s="7">
        <v>96</v>
      </c>
      <c r="Q36" s="7">
        <v>96</v>
      </c>
      <c r="R36" s="7">
        <v>96</v>
      </c>
      <c r="S36" s="7">
        <v>96</v>
      </c>
      <c r="T36" s="7">
        <v>96</v>
      </c>
      <c r="U36" s="7">
        <v>96</v>
      </c>
      <c r="V36" s="7">
        <v>96</v>
      </c>
      <c r="X36" s="51">
        <f>X37+X38+X39+X40</f>
        <v>1951.917</v>
      </c>
      <c r="Y36" s="80">
        <f t="shared" si="1"/>
        <v>99.87295333606221</v>
      </c>
      <c r="Z36" s="90"/>
    </row>
    <row r="37" spans="1:26" s="24" customFormat="1" ht="31.5" outlineLevel="6">
      <c r="A37" s="32" t="s">
        <v>237</v>
      </c>
      <c r="B37" s="33" t="s">
        <v>19</v>
      </c>
      <c r="C37" s="33" t="s">
        <v>249</v>
      </c>
      <c r="D37" s="33" t="s">
        <v>91</v>
      </c>
      <c r="E37" s="33"/>
      <c r="F37" s="52">
        <v>1351.4</v>
      </c>
      <c r="G37" s="6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X37" s="52">
        <v>1350.518</v>
      </c>
      <c r="Y37" s="80">
        <f t="shared" si="1"/>
        <v>99.93473434956341</v>
      </c>
      <c r="Z37" s="90"/>
    </row>
    <row r="38" spans="1:26" s="24" customFormat="1" ht="31.5" outlineLevel="6">
      <c r="A38" s="32" t="s">
        <v>242</v>
      </c>
      <c r="B38" s="33" t="s">
        <v>19</v>
      </c>
      <c r="C38" s="33" t="s">
        <v>249</v>
      </c>
      <c r="D38" s="33" t="s">
        <v>92</v>
      </c>
      <c r="E38" s="33"/>
      <c r="F38" s="52">
        <v>0</v>
      </c>
      <c r="G38" s="6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52">
        <v>0</v>
      </c>
      <c r="Y38" s="80">
        <v>0</v>
      </c>
      <c r="Z38" s="90"/>
    </row>
    <row r="39" spans="1:26" s="24" customFormat="1" ht="63" outlineLevel="6">
      <c r="A39" s="32" t="s">
        <v>343</v>
      </c>
      <c r="B39" s="33" t="s">
        <v>19</v>
      </c>
      <c r="C39" s="33" t="s">
        <v>249</v>
      </c>
      <c r="D39" s="33" t="s">
        <v>344</v>
      </c>
      <c r="E39" s="33"/>
      <c r="F39" s="52">
        <v>192</v>
      </c>
      <c r="G39" s="6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52">
        <v>192</v>
      </c>
      <c r="Y39" s="80">
        <f t="shared" si="1"/>
        <v>100</v>
      </c>
      <c r="Z39" s="90"/>
    </row>
    <row r="40" spans="1:26" s="24" customFormat="1" ht="47.25" outlineLevel="6">
      <c r="A40" s="32" t="s">
        <v>238</v>
      </c>
      <c r="B40" s="33" t="s">
        <v>19</v>
      </c>
      <c r="C40" s="33" t="s">
        <v>249</v>
      </c>
      <c r="D40" s="33" t="s">
        <v>239</v>
      </c>
      <c r="E40" s="33"/>
      <c r="F40" s="52">
        <v>411</v>
      </c>
      <c r="G40" s="6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52">
        <v>409.399</v>
      </c>
      <c r="Y40" s="80">
        <f t="shared" si="1"/>
        <v>99.61046228710462</v>
      </c>
      <c r="Z40" s="90"/>
    </row>
    <row r="41" spans="1:26" s="24" customFormat="1" ht="15.75" outlineLevel="6">
      <c r="A41" s="34" t="s">
        <v>137</v>
      </c>
      <c r="B41" s="18" t="s">
        <v>19</v>
      </c>
      <c r="C41" s="18" t="s">
        <v>250</v>
      </c>
      <c r="D41" s="18" t="s">
        <v>5</v>
      </c>
      <c r="E41" s="18"/>
      <c r="F41" s="50">
        <f>F42</f>
        <v>0</v>
      </c>
      <c r="G41" s="6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50">
        <f>X42</f>
        <v>0</v>
      </c>
      <c r="Y41" s="80">
        <v>0</v>
      </c>
      <c r="Z41" s="90"/>
    </row>
    <row r="42" spans="1:25" s="24" customFormat="1" ht="15.75" outlineLevel="6">
      <c r="A42" s="60" t="s">
        <v>109</v>
      </c>
      <c r="B42" s="59" t="s">
        <v>19</v>
      </c>
      <c r="C42" s="59" t="s">
        <v>250</v>
      </c>
      <c r="D42" s="59" t="s">
        <v>213</v>
      </c>
      <c r="E42" s="59"/>
      <c r="F42" s="61">
        <v>0</v>
      </c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90"/>
      <c r="X42" s="61">
        <v>0</v>
      </c>
      <c r="Y42" s="80">
        <v>0</v>
      </c>
    </row>
    <row r="43" spans="1:25" s="24" customFormat="1" ht="49.5" customHeight="1" outlineLevel="3">
      <c r="A43" s="8" t="s">
        <v>28</v>
      </c>
      <c r="B43" s="9" t="s">
        <v>7</v>
      </c>
      <c r="C43" s="9" t="s">
        <v>244</v>
      </c>
      <c r="D43" s="9" t="s">
        <v>5</v>
      </c>
      <c r="E43" s="9"/>
      <c r="F43" s="127">
        <f>F44</f>
        <v>8171.610000000001</v>
      </c>
      <c r="G43" s="128">
        <f aca="true" t="shared" si="7" ref="G43:V46">G44</f>
        <v>8918.7</v>
      </c>
      <c r="H43" s="127">
        <f t="shared" si="7"/>
        <v>8918.7</v>
      </c>
      <c r="I43" s="127">
        <f t="shared" si="7"/>
        <v>8918.7</v>
      </c>
      <c r="J43" s="127">
        <f t="shared" si="7"/>
        <v>8918.7</v>
      </c>
      <c r="K43" s="127">
        <f t="shared" si="7"/>
        <v>8918.7</v>
      </c>
      <c r="L43" s="127">
        <f t="shared" si="7"/>
        <v>8918.7</v>
      </c>
      <c r="M43" s="127">
        <f t="shared" si="7"/>
        <v>8918.7</v>
      </c>
      <c r="N43" s="127">
        <f t="shared" si="7"/>
        <v>8918.7</v>
      </c>
      <c r="O43" s="127">
        <f t="shared" si="7"/>
        <v>8918.7</v>
      </c>
      <c r="P43" s="127">
        <f t="shared" si="7"/>
        <v>8918.7</v>
      </c>
      <c r="Q43" s="127">
        <f t="shared" si="7"/>
        <v>8918.7</v>
      </c>
      <c r="R43" s="127">
        <f t="shared" si="7"/>
        <v>8918.7</v>
      </c>
      <c r="S43" s="127">
        <f t="shared" si="7"/>
        <v>8918.7</v>
      </c>
      <c r="T43" s="127">
        <f t="shared" si="7"/>
        <v>8918.7</v>
      </c>
      <c r="U43" s="127">
        <f t="shared" si="7"/>
        <v>8918.7</v>
      </c>
      <c r="V43" s="127">
        <f t="shared" si="7"/>
        <v>8918.7</v>
      </c>
      <c r="W43" s="129"/>
      <c r="X43" s="127">
        <f>X44</f>
        <v>8103.452</v>
      </c>
      <c r="Y43" s="80">
        <f t="shared" si="1"/>
        <v>99.16591712037163</v>
      </c>
    </row>
    <row r="44" spans="1:25" s="24" customFormat="1" ht="33.75" customHeight="1" outlineLevel="3">
      <c r="A44" s="21" t="s">
        <v>133</v>
      </c>
      <c r="B44" s="9" t="s">
        <v>7</v>
      </c>
      <c r="C44" s="9" t="s">
        <v>245</v>
      </c>
      <c r="D44" s="9" t="s">
        <v>5</v>
      </c>
      <c r="E44" s="9"/>
      <c r="F44" s="127">
        <f>F45</f>
        <v>8171.610000000001</v>
      </c>
      <c r="G44" s="128">
        <f aca="true" t="shared" si="8" ref="G44:V44">G46</f>
        <v>8918.7</v>
      </c>
      <c r="H44" s="127">
        <f t="shared" si="8"/>
        <v>8918.7</v>
      </c>
      <c r="I44" s="127">
        <f t="shared" si="8"/>
        <v>8918.7</v>
      </c>
      <c r="J44" s="127">
        <f t="shared" si="8"/>
        <v>8918.7</v>
      </c>
      <c r="K44" s="127">
        <f t="shared" si="8"/>
        <v>8918.7</v>
      </c>
      <c r="L44" s="127">
        <f t="shared" si="8"/>
        <v>8918.7</v>
      </c>
      <c r="M44" s="127">
        <f t="shared" si="8"/>
        <v>8918.7</v>
      </c>
      <c r="N44" s="127">
        <f t="shared" si="8"/>
        <v>8918.7</v>
      </c>
      <c r="O44" s="127">
        <f t="shared" si="8"/>
        <v>8918.7</v>
      </c>
      <c r="P44" s="127">
        <f t="shared" si="8"/>
        <v>8918.7</v>
      </c>
      <c r="Q44" s="127">
        <f t="shared" si="8"/>
        <v>8918.7</v>
      </c>
      <c r="R44" s="127">
        <f t="shared" si="8"/>
        <v>8918.7</v>
      </c>
      <c r="S44" s="127">
        <f t="shared" si="8"/>
        <v>8918.7</v>
      </c>
      <c r="T44" s="127">
        <f t="shared" si="8"/>
        <v>8918.7</v>
      </c>
      <c r="U44" s="127">
        <f t="shared" si="8"/>
        <v>8918.7</v>
      </c>
      <c r="V44" s="127">
        <f t="shared" si="8"/>
        <v>8918.7</v>
      </c>
      <c r="W44" s="129"/>
      <c r="X44" s="127">
        <f>X45</f>
        <v>8103.452</v>
      </c>
      <c r="Y44" s="80">
        <f t="shared" si="1"/>
        <v>99.16591712037163</v>
      </c>
    </row>
    <row r="45" spans="1:25" s="24" customFormat="1" ht="37.5" customHeight="1" outlineLevel="3">
      <c r="A45" s="21" t="s">
        <v>135</v>
      </c>
      <c r="B45" s="9" t="s">
        <v>7</v>
      </c>
      <c r="C45" s="9" t="s">
        <v>246</v>
      </c>
      <c r="D45" s="9" t="s">
        <v>5</v>
      </c>
      <c r="E45" s="9"/>
      <c r="F45" s="127">
        <f>F46</f>
        <v>8171.610000000001</v>
      </c>
      <c r="G45" s="128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9"/>
      <c r="X45" s="127">
        <f>X46</f>
        <v>8103.452</v>
      </c>
      <c r="Y45" s="80">
        <f t="shared" si="1"/>
        <v>99.16591712037163</v>
      </c>
    </row>
    <row r="46" spans="1:25" s="24" customFormat="1" ht="47.25" outlineLevel="4">
      <c r="A46" s="35" t="s">
        <v>195</v>
      </c>
      <c r="B46" s="18" t="s">
        <v>7</v>
      </c>
      <c r="C46" s="18" t="s">
        <v>248</v>
      </c>
      <c r="D46" s="18" t="s">
        <v>5</v>
      </c>
      <c r="E46" s="18"/>
      <c r="F46" s="130">
        <f>F47+F51+F53</f>
        <v>8171.610000000001</v>
      </c>
      <c r="G46" s="131">
        <f t="shared" si="7"/>
        <v>8918.7</v>
      </c>
      <c r="H46" s="132">
        <f t="shared" si="7"/>
        <v>8918.7</v>
      </c>
      <c r="I46" s="132">
        <f t="shared" si="7"/>
        <v>8918.7</v>
      </c>
      <c r="J46" s="132">
        <f t="shared" si="7"/>
        <v>8918.7</v>
      </c>
      <c r="K46" s="132">
        <f t="shared" si="7"/>
        <v>8918.7</v>
      </c>
      <c r="L46" s="132">
        <f t="shared" si="7"/>
        <v>8918.7</v>
      </c>
      <c r="M46" s="132">
        <f t="shared" si="7"/>
        <v>8918.7</v>
      </c>
      <c r="N46" s="132">
        <f t="shared" si="7"/>
        <v>8918.7</v>
      </c>
      <c r="O46" s="132">
        <f t="shared" si="7"/>
        <v>8918.7</v>
      </c>
      <c r="P46" s="132">
        <f t="shared" si="7"/>
        <v>8918.7</v>
      </c>
      <c r="Q46" s="132">
        <f t="shared" si="7"/>
        <v>8918.7</v>
      </c>
      <c r="R46" s="132">
        <f t="shared" si="7"/>
        <v>8918.7</v>
      </c>
      <c r="S46" s="132">
        <f t="shared" si="7"/>
        <v>8918.7</v>
      </c>
      <c r="T46" s="132">
        <f t="shared" si="7"/>
        <v>8918.7</v>
      </c>
      <c r="U46" s="132">
        <f t="shared" si="7"/>
        <v>8918.7</v>
      </c>
      <c r="V46" s="132">
        <f t="shared" si="7"/>
        <v>8918.7</v>
      </c>
      <c r="W46" s="129"/>
      <c r="X46" s="130">
        <f>X47+X51+X53</f>
        <v>8103.452</v>
      </c>
      <c r="Y46" s="80">
        <f t="shared" si="1"/>
        <v>99.16591712037163</v>
      </c>
    </row>
    <row r="47" spans="1:25" s="24" customFormat="1" ht="31.5" outlineLevel="5">
      <c r="A47" s="5" t="s">
        <v>94</v>
      </c>
      <c r="B47" s="6" t="s">
        <v>7</v>
      </c>
      <c r="C47" s="6" t="s">
        <v>248</v>
      </c>
      <c r="D47" s="6" t="s">
        <v>93</v>
      </c>
      <c r="E47" s="6"/>
      <c r="F47" s="132">
        <f>F48+F49+F50</f>
        <v>7912.780000000001</v>
      </c>
      <c r="G47" s="131">
        <v>8918.7</v>
      </c>
      <c r="H47" s="132">
        <v>8918.7</v>
      </c>
      <c r="I47" s="132">
        <v>8918.7</v>
      </c>
      <c r="J47" s="132">
        <v>8918.7</v>
      </c>
      <c r="K47" s="132">
        <v>8918.7</v>
      </c>
      <c r="L47" s="132">
        <v>8918.7</v>
      </c>
      <c r="M47" s="132">
        <v>8918.7</v>
      </c>
      <c r="N47" s="132">
        <v>8918.7</v>
      </c>
      <c r="O47" s="132">
        <v>8918.7</v>
      </c>
      <c r="P47" s="132">
        <v>8918.7</v>
      </c>
      <c r="Q47" s="132">
        <v>8918.7</v>
      </c>
      <c r="R47" s="132">
        <v>8918.7</v>
      </c>
      <c r="S47" s="132">
        <v>8918.7</v>
      </c>
      <c r="T47" s="132">
        <v>8918.7</v>
      </c>
      <c r="U47" s="132">
        <v>8918.7</v>
      </c>
      <c r="V47" s="132">
        <v>8918.7</v>
      </c>
      <c r="W47" s="129"/>
      <c r="X47" s="132">
        <f>X48+X49+X50</f>
        <v>7854.761</v>
      </c>
      <c r="Y47" s="80">
        <f t="shared" si="1"/>
        <v>99.26676844294924</v>
      </c>
    </row>
    <row r="48" spans="1:26" s="24" customFormat="1" ht="31.5" outlineLevel="5">
      <c r="A48" s="32" t="s">
        <v>237</v>
      </c>
      <c r="B48" s="33" t="s">
        <v>7</v>
      </c>
      <c r="C48" s="33" t="s">
        <v>248</v>
      </c>
      <c r="D48" s="33" t="s">
        <v>91</v>
      </c>
      <c r="E48" s="33"/>
      <c r="F48" s="133">
        <f>5977.8+27</f>
        <v>6004.8</v>
      </c>
      <c r="G48" s="131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29"/>
      <c r="X48" s="133">
        <v>5958.697</v>
      </c>
      <c r="Y48" s="80">
        <f t="shared" si="1"/>
        <v>99.23223088196109</v>
      </c>
      <c r="Z48" s="90"/>
    </row>
    <row r="49" spans="1:26" s="24" customFormat="1" ht="31.5" outlineLevel="5">
      <c r="A49" s="32" t="s">
        <v>242</v>
      </c>
      <c r="B49" s="33" t="s">
        <v>7</v>
      </c>
      <c r="C49" s="33" t="s">
        <v>248</v>
      </c>
      <c r="D49" s="33" t="s">
        <v>92</v>
      </c>
      <c r="E49" s="33"/>
      <c r="F49" s="133">
        <v>0</v>
      </c>
      <c r="G49" s="131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29"/>
      <c r="X49" s="133">
        <v>0</v>
      </c>
      <c r="Y49" s="80">
        <v>0</v>
      </c>
      <c r="Z49" s="90"/>
    </row>
    <row r="50" spans="1:26" s="24" customFormat="1" ht="47.25" outlineLevel="5">
      <c r="A50" s="32" t="s">
        <v>238</v>
      </c>
      <c r="B50" s="33" t="s">
        <v>7</v>
      </c>
      <c r="C50" s="33" t="s">
        <v>248</v>
      </c>
      <c r="D50" s="33" t="s">
        <v>239</v>
      </c>
      <c r="E50" s="33"/>
      <c r="F50" s="133">
        <f>1930.98-23</f>
        <v>1907.98</v>
      </c>
      <c r="G50" s="131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29"/>
      <c r="X50" s="133">
        <v>1896.064</v>
      </c>
      <c r="Y50" s="80">
        <f t="shared" si="1"/>
        <v>99.37546515162633</v>
      </c>
      <c r="Z50" s="90"/>
    </row>
    <row r="51" spans="1:26" s="24" customFormat="1" ht="15.75" outlineLevel="5">
      <c r="A51" s="5" t="s">
        <v>95</v>
      </c>
      <c r="B51" s="6" t="s">
        <v>7</v>
      </c>
      <c r="C51" s="6" t="s">
        <v>248</v>
      </c>
      <c r="D51" s="6" t="s">
        <v>96</v>
      </c>
      <c r="E51" s="6"/>
      <c r="F51" s="132">
        <f>F52</f>
        <v>0</v>
      </c>
      <c r="G51" s="131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29"/>
      <c r="X51" s="132">
        <f>X52</f>
        <v>0</v>
      </c>
      <c r="Y51" s="80">
        <v>0</v>
      </c>
      <c r="Z51" s="90"/>
    </row>
    <row r="52" spans="1:26" s="24" customFormat="1" ht="31.5" outlineLevel="5">
      <c r="A52" s="32" t="s">
        <v>97</v>
      </c>
      <c r="B52" s="33" t="s">
        <v>7</v>
      </c>
      <c r="C52" s="33" t="s">
        <v>248</v>
      </c>
      <c r="D52" s="33" t="s">
        <v>98</v>
      </c>
      <c r="E52" s="33"/>
      <c r="F52" s="133">
        <v>0</v>
      </c>
      <c r="G52" s="131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29"/>
      <c r="X52" s="133">
        <v>0</v>
      </c>
      <c r="Y52" s="80">
        <v>0</v>
      </c>
      <c r="Z52" s="90"/>
    </row>
    <row r="53" spans="1:26" s="24" customFormat="1" ht="15.75" outlineLevel="5">
      <c r="A53" s="5" t="s">
        <v>99</v>
      </c>
      <c r="B53" s="6" t="s">
        <v>7</v>
      </c>
      <c r="C53" s="6" t="s">
        <v>248</v>
      </c>
      <c r="D53" s="6" t="s">
        <v>100</v>
      </c>
      <c r="E53" s="6"/>
      <c r="F53" s="132">
        <f>F54+F55+F56</f>
        <v>258.83000000000004</v>
      </c>
      <c r="G53" s="131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29"/>
      <c r="X53" s="132">
        <f>X54+X55+X56</f>
        <v>248.691</v>
      </c>
      <c r="Y53" s="80">
        <f t="shared" si="1"/>
        <v>96.08275702198353</v>
      </c>
      <c r="Z53" s="90"/>
    </row>
    <row r="54" spans="1:26" s="24" customFormat="1" ht="15.75" outlineLevel="5">
      <c r="A54" s="32" t="s">
        <v>101</v>
      </c>
      <c r="B54" s="33" t="s">
        <v>7</v>
      </c>
      <c r="C54" s="33" t="s">
        <v>248</v>
      </c>
      <c r="D54" s="33" t="s">
        <v>103</v>
      </c>
      <c r="E54" s="33"/>
      <c r="F54" s="133">
        <v>6.209</v>
      </c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29"/>
      <c r="X54" s="133">
        <v>5.915</v>
      </c>
      <c r="Y54" s="80">
        <f t="shared" si="1"/>
        <v>95.26493799323563</v>
      </c>
      <c r="Z54" s="90"/>
    </row>
    <row r="55" spans="1:26" s="24" customFormat="1" ht="15.75" outlineLevel="5">
      <c r="A55" s="32" t="s">
        <v>102</v>
      </c>
      <c r="B55" s="33" t="s">
        <v>7</v>
      </c>
      <c r="C55" s="33" t="s">
        <v>248</v>
      </c>
      <c r="D55" s="33" t="s">
        <v>104</v>
      </c>
      <c r="E55" s="33"/>
      <c r="F55" s="133">
        <v>161.901</v>
      </c>
      <c r="G55" s="131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29"/>
      <c r="X55" s="133">
        <v>152.056</v>
      </c>
      <c r="Y55" s="80">
        <f t="shared" si="1"/>
        <v>93.9191234149264</v>
      </c>
      <c r="Z55" s="90"/>
    </row>
    <row r="56" spans="1:26" s="24" customFormat="1" ht="15.75" outlineLevel="5">
      <c r="A56" s="32" t="s">
        <v>346</v>
      </c>
      <c r="B56" s="33" t="s">
        <v>7</v>
      </c>
      <c r="C56" s="33" t="s">
        <v>248</v>
      </c>
      <c r="D56" s="33" t="s">
        <v>345</v>
      </c>
      <c r="E56" s="33"/>
      <c r="F56" s="133">
        <v>90.72</v>
      </c>
      <c r="G56" s="131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29"/>
      <c r="X56" s="133">
        <v>90.72</v>
      </c>
      <c r="Y56" s="80">
        <f t="shared" si="1"/>
        <v>100</v>
      </c>
      <c r="Z56" s="90"/>
    </row>
    <row r="57" spans="1:26" s="24" customFormat="1" ht="15.75" outlineLevel="5">
      <c r="A57" s="8" t="s">
        <v>191</v>
      </c>
      <c r="B57" s="9" t="s">
        <v>192</v>
      </c>
      <c r="C57" s="9" t="s">
        <v>244</v>
      </c>
      <c r="D57" s="9" t="s">
        <v>5</v>
      </c>
      <c r="E57" s="9"/>
      <c r="F57" s="127">
        <f>F58</f>
        <v>431.262</v>
      </c>
      <c r="G57" s="131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29"/>
      <c r="X57" s="127">
        <f>X58</f>
        <v>336.15</v>
      </c>
      <c r="Y57" s="80">
        <f t="shared" si="1"/>
        <v>77.94565716432238</v>
      </c>
      <c r="Z57" s="90"/>
    </row>
    <row r="58" spans="1:26" s="24" customFormat="1" ht="31.5" outlineLevel="5">
      <c r="A58" s="21" t="s">
        <v>133</v>
      </c>
      <c r="B58" s="9" t="s">
        <v>192</v>
      </c>
      <c r="C58" s="9" t="s">
        <v>245</v>
      </c>
      <c r="D58" s="9" t="s">
        <v>5</v>
      </c>
      <c r="E58" s="9"/>
      <c r="F58" s="127">
        <f>F59</f>
        <v>431.262</v>
      </c>
      <c r="G58" s="131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29"/>
      <c r="X58" s="127">
        <f>X59</f>
        <v>336.15</v>
      </c>
      <c r="Y58" s="80">
        <f t="shared" si="1"/>
        <v>77.94565716432238</v>
      </c>
      <c r="Z58" s="90"/>
    </row>
    <row r="59" spans="1:26" s="24" customFormat="1" ht="31.5" outlineLevel="5">
      <c r="A59" s="21" t="s">
        <v>135</v>
      </c>
      <c r="B59" s="9" t="s">
        <v>192</v>
      </c>
      <c r="C59" s="9" t="s">
        <v>246</v>
      </c>
      <c r="D59" s="9" t="s">
        <v>5</v>
      </c>
      <c r="E59" s="9"/>
      <c r="F59" s="127">
        <f>F60</f>
        <v>431.262</v>
      </c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29"/>
      <c r="X59" s="127">
        <f>X60</f>
        <v>336.15</v>
      </c>
      <c r="Y59" s="80">
        <f t="shared" si="1"/>
        <v>77.94565716432238</v>
      </c>
      <c r="Z59" s="90"/>
    </row>
    <row r="60" spans="1:26" s="24" customFormat="1" ht="31.5" outlineLevel="5">
      <c r="A60" s="34" t="s">
        <v>193</v>
      </c>
      <c r="B60" s="18" t="s">
        <v>192</v>
      </c>
      <c r="C60" s="18" t="s">
        <v>251</v>
      </c>
      <c r="D60" s="18" t="s">
        <v>5</v>
      </c>
      <c r="E60" s="18"/>
      <c r="F60" s="130">
        <f>F61</f>
        <v>431.262</v>
      </c>
      <c r="G60" s="131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29"/>
      <c r="X60" s="130">
        <f>X61</f>
        <v>336.15</v>
      </c>
      <c r="Y60" s="80">
        <f t="shared" si="1"/>
        <v>77.94565716432238</v>
      </c>
      <c r="Z60" s="90"/>
    </row>
    <row r="61" spans="1:26" s="24" customFormat="1" ht="15.75" outlineLevel="5">
      <c r="A61" s="5" t="s">
        <v>95</v>
      </c>
      <c r="B61" s="6" t="s">
        <v>192</v>
      </c>
      <c r="C61" s="6" t="s">
        <v>251</v>
      </c>
      <c r="D61" s="6" t="s">
        <v>96</v>
      </c>
      <c r="E61" s="6"/>
      <c r="F61" s="132">
        <f>F62</f>
        <v>431.262</v>
      </c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29"/>
      <c r="X61" s="132">
        <f>X62</f>
        <v>336.15</v>
      </c>
      <c r="Y61" s="80">
        <f t="shared" si="1"/>
        <v>77.94565716432238</v>
      </c>
      <c r="Z61" s="90"/>
    </row>
    <row r="62" spans="1:26" s="24" customFormat="1" ht="31.5" outlineLevel="5">
      <c r="A62" s="32" t="s">
        <v>97</v>
      </c>
      <c r="B62" s="33" t="s">
        <v>192</v>
      </c>
      <c r="C62" s="33" t="s">
        <v>251</v>
      </c>
      <c r="D62" s="33" t="s">
        <v>98</v>
      </c>
      <c r="E62" s="33"/>
      <c r="F62" s="133">
        <v>431.262</v>
      </c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29"/>
      <c r="X62" s="133">
        <v>336.15</v>
      </c>
      <c r="Y62" s="80">
        <f t="shared" si="1"/>
        <v>77.94565716432238</v>
      </c>
      <c r="Z62" s="90"/>
    </row>
    <row r="63" spans="1:26" s="24" customFormat="1" ht="50.25" customHeight="1" outlineLevel="3">
      <c r="A63" s="8" t="s">
        <v>29</v>
      </c>
      <c r="B63" s="9" t="s">
        <v>8</v>
      </c>
      <c r="C63" s="9" t="s">
        <v>244</v>
      </c>
      <c r="D63" s="9" t="s">
        <v>5</v>
      </c>
      <c r="E63" s="9"/>
      <c r="F63" s="127">
        <f>F64</f>
        <v>5980.9439999999995</v>
      </c>
      <c r="G63" s="128">
        <f aca="true" t="shared" si="9" ref="G63:V66">G64</f>
        <v>3284.2</v>
      </c>
      <c r="H63" s="127">
        <f t="shared" si="9"/>
        <v>3284.2</v>
      </c>
      <c r="I63" s="127">
        <f t="shared" si="9"/>
        <v>3284.2</v>
      </c>
      <c r="J63" s="127">
        <f t="shared" si="9"/>
        <v>3284.2</v>
      </c>
      <c r="K63" s="127">
        <f t="shared" si="9"/>
        <v>3284.2</v>
      </c>
      <c r="L63" s="127">
        <f t="shared" si="9"/>
        <v>3284.2</v>
      </c>
      <c r="M63" s="127">
        <f t="shared" si="9"/>
        <v>3284.2</v>
      </c>
      <c r="N63" s="127">
        <f t="shared" si="9"/>
        <v>3284.2</v>
      </c>
      <c r="O63" s="127">
        <f t="shared" si="9"/>
        <v>3284.2</v>
      </c>
      <c r="P63" s="127">
        <f t="shared" si="9"/>
        <v>3284.2</v>
      </c>
      <c r="Q63" s="127">
        <f t="shared" si="9"/>
        <v>3284.2</v>
      </c>
      <c r="R63" s="127">
        <f t="shared" si="9"/>
        <v>3284.2</v>
      </c>
      <c r="S63" s="127">
        <f t="shared" si="9"/>
        <v>3284.2</v>
      </c>
      <c r="T63" s="127">
        <f t="shared" si="9"/>
        <v>3284.2</v>
      </c>
      <c r="U63" s="127">
        <f t="shared" si="9"/>
        <v>3284.2</v>
      </c>
      <c r="V63" s="127">
        <f t="shared" si="9"/>
        <v>3284.2</v>
      </c>
      <c r="W63" s="129"/>
      <c r="X63" s="127">
        <f>X64</f>
        <v>5980.783</v>
      </c>
      <c r="Y63" s="80">
        <f t="shared" si="1"/>
        <v>99.99730811724706</v>
      </c>
      <c r="Z63" s="90"/>
    </row>
    <row r="64" spans="1:26" s="24" customFormat="1" ht="31.5" outlineLevel="3">
      <c r="A64" s="21" t="s">
        <v>133</v>
      </c>
      <c r="B64" s="9" t="s">
        <v>8</v>
      </c>
      <c r="C64" s="9" t="s">
        <v>245</v>
      </c>
      <c r="D64" s="9" t="s">
        <v>5</v>
      </c>
      <c r="E64" s="9"/>
      <c r="F64" s="127">
        <f>F65</f>
        <v>5980.9439999999995</v>
      </c>
      <c r="G64" s="128">
        <f aca="true" t="shared" si="10" ref="G64:V64">G66</f>
        <v>3284.2</v>
      </c>
      <c r="H64" s="127">
        <f t="shared" si="10"/>
        <v>3284.2</v>
      </c>
      <c r="I64" s="127">
        <f t="shared" si="10"/>
        <v>3284.2</v>
      </c>
      <c r="J64" s="127">
        <f t="shared" si="10"/>
        <v>3284.2</v>
      </c>
      <c r="K64" s="127">
        <f t="shared" si="10"/>
        <v>3284.2</v>
      </c>
      <c r="L64" s="127">
        <f t="shared" si="10"/>
        <v>3284.2</v>
      </c>
      <c r="M64" s="127">
        <f t="shared" si="10"/>
        <v>3284.2</v>
      </c>
      <c r="N64" s="127">
        <f t="shared" si="10"/>
        <v>3284.2</v>
      </c>
      <c r="O64" s="127">
        <f t="shared" si="10"/>
        <v>3284.2</v>
      </c>
      <c r="P64" s="127">
        <f t="shared" si="10"/>
        <v>3284.2</v>
      </c>
      <c r="Q64" s="127">
        <f t="shared" si="10"/>
        <v>3284.2</v>
      </c>
      <c r="R64" s="127">
        <f t="shared" si="10"/>
        <v>3284.2</v>
      </c>
      <c r="S64" s="127">
        <f t="shared" si="10"/>
        <v>3284.2</v>
      </c>
      <c r="T64" s="127">
        <f t="shared" si="10"/>
        <v>3284.2</v>
      </c>
      <c r="U64" s="127">
        <f t="shared" si="10"/>
        <v>3284.2</v>
      </c>
      <c r="V64" s="127">
        <f t="shared" si="10"/>
        <v>3284.2</v>
      </c>
      <c r="W64" s="129"/>
      <c r="X64" s="127">
        <f>X65</f>
        <v>5980.783</v>
      </c>
      <c r="Y64" s="80">
        <f t="shared" si="1"/>
        <v>99.99730811724706</v>
      </c>
      <c r="Z64" s="90"/>
    </row>
    <row r="65" spans="1:26" s="24" customFormat="1" ht="31.5" outlineLevel="3">
      <c r="A65" s="21" t="s">
        <v>135</v>
      </c>
      <c r="B65" s="9" t="s">
        <v>8</v>
      </c>
      <c r="C65" s="9" t="s">
        <v>246</v>
      </c>
      <c r="D65" s="9" t="s">
        <v>5</v>
      </c>
      <c r="E65" s="9"/>
      <c r="F65" s="127">
        <f>F66</f>
        <v>5980.9439999999995</v>
      </c>
      <c r="G65" s="128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9"/>
      <c r="X65" s="127">
        <f>X66</f>
        <v>5980.783</v>
      </c>
      <c r="Y65" s="80">
        <f t="shared" si="1"/>
        <v>99.99730811724706</v>
      </c>
      <c r="Z65" s="90"/>
    </row>
    <row r="66" spans="1:26" s="24" customFormat="1" ht="47.25" outlineLevel="4">
      <c r="A66" s="35" t="s">
        <v>195</v>
      </c>
      <c r="B66" s="18" t="s">
        <v>8</v>
      </c>
      <c r="C66" s="18" t="s">
        <v>248</v>
      </c>
      <c r="D66" s="18" t="s">
        <v>5</v>
      </c>
      <c r="E66" s="18"/>
      <c r="F66" s="130">
        <f>F67</f>
        <v>5980.9439999999995</v>
      </c>
      <c r="G66" s="131">
        <f t="shared" si="9"/>
        <v>3284.2</v>
      </c>
      <c r="H66" s="132">
        <f t="shared" si="9"/>
        <v>3284.2</v>
      </c>
      <c r="I66" s="132">
        <f t="shared" si="9"/>
        <v>3284.2</v>
      </c>
      <c r="J66" s="132">
        <f t="shared" si="9"/>
        <v>3284.2</v>
      </c>
      <c r="K66" s="132">
        <f t="shared" si="9"/>
        <v>3284.2</v>
      </c>
      <c r="L66" s="132">
        <f t="shared" si="9"/>
        <v>3284.2</v>
      </c>
      <c r="M66" s="132">
        <f t="shared" si="9"/>
        <v>3284.2</v>
      </c>
      <c r="N66" s="132">
        <f t="shared" si="9"/>
        <v>3284.2</v>
      </c>
      <c r="O66" s="132">
        <f t="shared" si="9"/>
        <v>3284.2</v>
      </c>
      <c r="P66" s="132">
        <f t="shared" si="9"/>
        <v>3284.2</v>
      </c>
      <c r="Q66" s="132">
        <f t="shared" si="9"/>
        <v>3284.2</v>
      </c>
      <c r="R66" s="132">
        <f t="shared" si="9"/>
        <v>3284.2</v>
      </c>
      <c r="S66" s="132">
        <f t="shared" si="9"/>
        <v>3284.2</v>
      </c>
      <c r="T66" s="132">
        <f t="shared" si="9"/>
        <v>3284.2</v>
      </c>
      <c r="U66" s="132">
        <f t="shared" si="9"/>
        <v>3284.2</v>
      </c>
      <c r="V66" s="132">
        <f t="shared" si="9"/>
        <v>3284.2</v>
      </c>
      <c r="W66" s="129"/>
      <c r="X66" s="130">
        <f>X67</f>
        <v>5980.783</v>
      </c>
      <c r="Y66" s="80">
        <f t="shared" si="1"/>
        <v>99.99730811724706</v>
      </c>
      <c r="Z66" s="90"/>
    </row>
    <row r="67" spans="1:26" s="24" customFormat="1" ht="31.5" outlineLevel="5">
      <c r="A67" s="5" t="s">
        <v>94</v>
      </c>
      <c r="B67" s="6" t="s">
        <v>8</v>
      </c>
      <c r="C67" s="6" t="s">
        <v>248</v>
      </c>
      <c r="D67" s="6" t="s">
        <v>93</v>
      </c>
      <c r="E67" s="6"/>
      <c r="F67" s="132">
        <f>F68+F69+F70</f>
        <v>5980.9439999999995</v>
      </c>
      <c r="G67" s="131">
        <v>3284.2</v>
      </c>
      <c r="H67" s="132">
        <v>3284.2</v>
      </c>
      <c r="I67" s="132">
        <v>3284.2</v>
      </c>
      <c r="J67" s="132">
        <v>3284.2</v>
      </c>
      <c r="K67" s="132">
        <v>3284.2</v>
      </c>
      <c r="L67" s="132">
        <v>3284.2</v>
      </c>
      <c r="M67" s="132">
        <v>3284.2</v>
      </c>
      <c r="N67" s="132">
        <v>3284.2</v>
      </c>
      <c r="O67" s="132">
        <v>3284.2</v>
      </c>
      <c r="P67" s="132">
        <v>3284.2</v>
      </c>
      <c r="Q67" s="132">
        <v>3284.2</v>
      </c>
      <c r="R67" s="132">
        <v>3284.2</v>
      </c>
      <c r="S67" s="132">
        <v>3284.2</v>
      </c>
      <c r="T67" s="132">
        <v>3284.2</v>
      </c>
      <c r="U67" s="132">
        <v>3284.2</v>
      </c>
      <c r="V67" s="132">
        <v>3284.2</v>
      </c>
      <c r="W67" s="129"/>
      <c r="X67" s="132">
        <f>X68+X69+X70</f>
        <v>5980.783</v>
      </c>
      <c r="Y67" s="80">
        <f t="shared" si="1"/>
        <v>99.99730811724706</v>
      </c>
      <c r="Z67" s="90"/>
    </row>
    <row r="68" spans="1:26" s="24" customFormat="1" ht="31.5" outlineLevel="5">
      <c r="A68" s="32" t="s">
        <v>237</v>
      </c>
      <c r="B68" s="33" t="s">
        <v>8</v>
      </c>
      <c r="C68" s="33" t="s">
        <v>248</v>
      </c>
      <c r="D68" s="33" t="s">
        <v>91</v>
      </c>
      <c r="E68" s="33"/>
      <c r="F68" s="133">
        <f>4526.432-15</f>
        <v>4511.432</v>
      </c>
      <c r="G68" s="131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29"/>
      <c r="X68" s="133">
        <v>4511.313</v>
      </c>
      <c r="Y68" s="80">
        <f t="shared" si="1"/>
        <v>99.99736225659613</v>
      </c>
      <c r="Z68" s="90"/>
    </row>
    <row r="69" spans="1:26" s="24" customFormat="1" ht="31.5" outlineLevel="5">
      <c r="A69" s="32" t="s">
        <v>242</v>
      </c>
      <c r="B69" s="33" t="s">
        <v>8</v>
      </c>
      <c r="C69" s="33" t="s">
        <v>248</v>
      </c>
      <c r="D69" s="33" t="s">
        <v>92</v>
      </c>
      <c r="E69" s="33"/>
      <c r="F69" s="133">
        <v>0</v>
      </c>
      <c r="G69" s="131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29"/>
      <c r="X69" s="133">
        <v>0</v>
      </c>
      <c r="Y69" s="80">
        <v>0</v>
      </c>
      <c r="Z69" s="90"/>
    </row>
    <row r="70" spans="1:26" s="24" customFormat="1" ht="47.25" outlineLevel="5">
      <c r="A70" s="32" t="s">
        <v>238</v>
      </c>
      <c r="B70" s="33" t="s">
        <v>8</v>
      </c>
      <c r="C70" s="33" t="s">
        <v>248</v>
      </c>
      <c r="D70" s="33" t="s">
        <v>239</v>
      </c>
      <c r="E70" s="33"/>
      <c r="F70" s="133">
        <f>1476.512-7</f>
        <v>1469.512</v>
      </c>
      <c r="G70" s="131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29"/>
      <c r="X70" s="133">
        <v>1469.47</v>
      </c>
      <c r="Y70" s="80">
        <f t="shared" si="1"/>
        <v>99.9971419083342</v>
      </c>
      <c r="Z70" s="90"/>
    </row>
    <row r="71" spans="1:25" s="24" customFormat="1" ht="15.75" outlineLevel="5">
      <c r="A71" s="8" t="s">
        <v>200</v>
      </c>
      <c r="B71" s="9" t="s">
        <v>201</v>
      </c>
      <c r="C71" s="9" t="s">
        <v>244</v>
      </c>
      <c r="D71" s="9" t="s">
        <v>5</v>
      </c>
      <c r="E71" s="9"/>
      <c r="F71" s="58">
        <f>F72</f>
        <v>0</v>
      </c>
      <c r="G71" s="87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92"/>
      <c r="X71" s="58">
        <f>X72</f>
        <v>0</v>
      </c>
      <c r="Y71" s="80">
        <v>0</v>
      </c>
    </row>
    <row r="72" spans="1:25" s="24" customFormat="1" ht="31.5" outlineLevel="5">
      <c r="A72" s="21" t="s">
        <v>133</v>
      </c>
      <c r="B72" s="9" t="s">
        <v>201</v>
      </c>
      <c r="C72" s="9" t="s">
        <v>245</v>
      </c>
      <c r="D72" s="9" t="s">
        <v>5</v>
      </c>
      <c r="E72" s="9"/>
      <c r="F72" s="58">
        <f>F73</f>
        <v>0</v>
      </c>
      <c r="G72" s="87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92"/>
      <c r="X72" s="58">
        <f>X73</f>
        <v>0</v>
      </c>
      <c r="Y72" s="80">
        <v>0</v>
      </c>
    </row>
    <row r="73" spans="1:25" s="24" customFormat="1" ht="31.5" outlineLevel="5">
      <c r="A73" s="21" t="s">
        <v>135</v>
      </c>
      <c r="B73" s="9" t="s">
        <v>201</v>
      </c>
      <c r="C73" s="9" t="s">
        <v>246</v>
      </c>
      <c r="D73" s="9" t="s">
        <v>5</v>
      </c>
      <c r="E73" s="9"/>
      <c r="F73" s="58">
        <f>F74</f>
        <v>0</v>
      </c>
      <c r="G73" s="87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92"/>
      <c r="X73" s="58">
        <f>X74</f>
        <v>0</v>
      </c>
      <c r="Y73" s="80">
        <v>0</v>
      </c>
    </row>
    <row r="74" spans="1:25" s="24" customFormat="1" ht="31.5" outlineLevel="5">
      <c r="A74" s="34" t="s">
        <v>199</v>
      </c>
      <c r="B74" s="18" t="s">
        <v>201</v>
      </c>
      <c r="C74" s="18" t="s">
        <v>252</v>
      </c>
      <c r="D74" s="18" t="s">
        <v>5</v>
      </c>
      <c r="E74" s="18"/>
      <c r="F74" s="86">
        <f>F75</f>
        <v>0</v>
      </c>
      <c r="G74" s="87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92"/>
      <c r="X74" s="86">
        <f>X75</f>
        <v>0</v>
      </c>
      <c r="Y74" s="80">
        <v>0</v>
      </c>
    </row>
    <row r="75" spans="1:25" s="24" customFormat="1" ht="15.75" outlineLevel="5">
      <c r="A75" s="5" t="s">
        <v>231</v>
      </c>
      <c r="B75" s="6" t="s">
        <v>201</v>
      </c>
      <c r="C75" s="6" t="s">
        <v>252</v>
      </c>
      <c r="D75" s="6" t="s">
        <v>229</v>
      </c>
      <c r="E75" s="6"/>
      <c r="F75" s="56">
        <f>F76</f>
        <v>0</v>
      </c>
      <c r="G75" s="87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92"/>
      <c r="X75" s="56">
        <f>X76</f>
        <v>0</v>
      </c>
      <c r="Y75" s="80">
        <v>0</v>
      </c>
    </row>
    <row r="76" spans="1:25" s="24" customFormat="1" ht="15.75" outlineLevel="5">
      <c r="A76" s="32" t="s">
        <v>232</v>
      </c>
      <c r="B76" s="33" t="s">
        <v>201</v>
      </c>
      <c r="C76" s="33" t="s">
        <v>252</v>
      </c>
      <c r="D76" s="33" t="s">
        <v>230</v>
      </c>
      <c r="E76" s="33"/>
      <c r="F76" s="57">
        <v>0</v>
      </c>
      <c r="G76" s="87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92"/>
      <c r="X76" s="57">
        <v>0</v>
      </c>
      <c r="Y76" s="80">
        <v>0</v>
      </c>
    </row>
    <row r="77" spans="1:25" s="24" customFormat="1" ht="15.75" outlineLevel="3">
      <c r="A77" s="8" t="s">
        <v>31</v>
      </c>
      <c r="B77" s="9" t="s">
        <v>9</v>
      </c>
      <c r="C77" s="9" t="s">
        <v>244</v>
      </c>
      <c r="D77" s="9" t="s">
        <v>5</v>
      </c>
      <c r="E77" s="9"/>
      <c r="F77" s="58">
        <f>F78</f>
        <v>200</v>
      </c>
      <c r="G77" s="91" t="e">
        <f>#REF!</f>
        <v>#REF!</v>
      </c>
      <c r="H77" s="58" t="e">
        <f>#REF!</f>
        <v>#REF!</v>
      </c>
      <c r="I77" s="58" t="e">
        <f>#REF!</f>
        <v>#REF!</v>
      </c>
      <c r="J77" s="58" t="e">
        <f>#REF!</f>
        <v>#REF!</v>
      </c>
      <c r="K77" s="58" t="e">
        <f>#REF!</f>
        <v>#REF!</v>
      </c>
      <c r="L77" s="58" t="e">
        <f>#REF!</f>
        <v>#REF!</v>
      </c>
      <c r="M77" s="58" t="e">
        <f>#REF!</f>
        <v>#REF!</v>
      </c>
      <c r="N77" s="58" t="e">
        <f>#REF!</f>
        <v>#REF!</v>
      </c>
      <c r="O77" s="58" t="e">
        <f>#REF!</f>
        <v>#REF!</v>
      </c>
      <c r="P77" s="58" t="e">
        <f>#REF!</f>
        <v>#REF!</v>
      </c>
      <c r="Q77" s="58" t="e">
        <f>#REF!</f>
        <v>#REF!</v>
      </c>
      <c r="R77" s="58" t="e">
        <f>#REF!</f>
        <v>#REF!</v>
      </c>
      <c r="S77" s="58" t="e">
        <f>#REF!</f>
        <v>#REF!</v>
      </c>
      <c r="T77" s="58" t="e">
        <f>#REF!</f>
        <v>#REF!</v>
      </c>
      <c r="U77" s="58" t="e">
        <f>#REF!</f>
        <v>#REF!</v>
      </c>
      <c r="V77" s="58" t="e">
        <f>#REF!</f>
        <v>#REF!</v>
      </c>
      <c r="W77" s="92"/>
      <c r="X77" s="58">
        <f>X78</f>
        <v>0</v>
      </c>
      <c r="Y77" s="80">
        <f aca="true" t="shared" si="11" ref="Y77:Y139">X77/F77*100</f>
        <v>0</v>
      </c>
    </row>
    <row r="78" spans="1:25" s="24" customFormat="1" ht="31.5" outlineLevel="3">
      <c r="A78" s="21" t="s">
        <v>133</v>
      </c>
      <c r="B78" s="9" t="s">
        <v>9</v>
      </c>
      <c r="C78" s="9" t="s">
        <v>245</v>
      </c>
      <c r="D78" s="9" t="s">
        <v>5</v>
      </c>
      <c r="E78" s="9"/>
      <c r="F78" s="58">
        <f>F79</f>
        <v>200</v>
      </c>
      <c r="G78" s="91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92"/>
      <c r="X78" s="58">
        <f>X79</f>
        <v>0</v>
      </c>
      <c r="Y78" s="80">
        <f t="shared" si="11"/>
        <v>0</v>
      </c>
    </row>
    <row r="79" spans="1:25" s="24" customFormat="1" ht="31.5" outlineLevel="3">
      <c r="A79" s="21" t="s">
        <v>135</v>
      </c>
      <c r="B79" s="9" t="s">
        <v>9</v>
      </c>
      <c r="C79" s="9" t="s">
        <v>246</v>
      </c>
      <c r="D79" s="9" t="s">
        <v>5</v>
      </c>
      <c r="E79" s="9"/>
      <c r="F79" s="58">
        <f>F80</f>
        <v>200</v>
      </c>
      <c r="G79" s="91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92"/>
      <c r="X79" s="58">
        <f>X80</f>
        <v>0</v>
      </c>
      <c r="Y79" s="80">
        <f t="shared" si="11"/>
        <v>0</v>
      </c>
    </row>
    <row r="80" spans="1:25" s="24" customFormat="1" ht="31.5" outlineLevel="4">
      <c r="A80" s="34" t="s">
        <v>136</v>
      </c>
      <c r="B80" s="18" t="s">
        <v>9</v>
      </c>
      <c r="C80" s="18" t="s">
        <v>253</v>
      </c>
      <c r="D80" s="18" t="s">
        <v>5</v>
      </c>
      <c r="E80" s="18"/>
      <c r="F80" s="86">
        <f>F81</f>
        <v>200</v>
      </c>
      <c r="G80" s="87">
        <f aca="true" t="shared" si="12" ref="G80:V80">G81</f>
        <v>0</v>
      </c>
      <c r="H80" s="56">
        <f t="shared" si="12"/>
        <v>0</v>
      </c>
      <c r="I80" s="56">
        <f t="shared" si="12"/>
        <v>0</v>
      </c>
      <c r="J80" s="56">
        <f t="shared" si="12"/>
        <v>0</v>
      </c>
      <c r="K80" s="56">
        <f t="shared" si="12"/>
        <v>0</v>
      </c>
      <c r="L80" s="56">
        <f t="shared" si="12"/>
        <v>0</v>
      </c>
      <c r="M80" s="56">
        <f t="shared" si="12"/>
        <v>0</v>
      </c>
      <c r="N80" s="56">
        <f t="shared" si="12"/>
        <v>0</v>
      </c>
      <c r="O80" s="56">
        <f t="shared" si="12"/>
        <v>0</v>
      </c>
      <c r="P80" s="56">
        <f t="shared" si="12"/>
        <v>0</v>
      </c>
      <c r="Q80" s="56">
        <f t="shared" si="12"/>
        <v>0</v>
      </c>
      <c r="R80" s="56">
        <f t="shared" si="12"/>
        <v>0</v>
      </c>
      <c r="S80" s="56">
        <f t="shared" si="12"/>
        <v>0</v>
      </c>
      <c r="T80" s="56">
        <f t="shared" si="12"/>
        <v>0</v>
      </c>
      <c r="U80" s="56">
        <f t="shared" si="12"/>
        <v>0</v>
      </c>
      <c r="V80" s="56">
        <f t="shared" si="12"/>
        <v>0</v>
      </c>
      <c r="W80" s="92"/>
      <c r="X80" s="86">
        <f>X81</f>
        <v>0</v>
      </c>
      <c r="Y80" s="80">
        <f t="shared" si="11"/>
        <v>0</v>
      </c>
    </row>
    <row r="81" spans="1:26" s="24" customFormat="1" ht="15.75" outlineLevel="5">
      <c r="A81" s="60" t="s">
        <v>108</v>
      </c>
      <c r="B81" s="59" t="s">
        <v>9</v>
      </c>
      <c r="C81" s="59" t="s">
        <v>253</v>
      </c>
      <c r="D81" s="59" t="s">
        <v>107</v>
      </c>
      <c r="E81" s="59"/>
      <c r="F81" s="93">
        <v>200</v>
      </c>
      <c r="G81" s="94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5"/>
      <c r="X81" s="93">
        <v>0</v>
      </c>
      <c r="Y81" s="80">
        <f t="shared" si="11"/>
        <v>0</v>
      </c>
      <c r="Z81" s="90"/>
    </row>
    <row r="82" spans="1:25" s="24" customFormat="1" ht="15.75" customHeight="1" outlineLevel="3">
      <c r="A82" s="8" t="s">
        <v>32</v>
      </c>
      <c r="B82" s="9" t="s">
        <v>71</v>
      </c>
      <c r="C82" s="9" t="s">
        <v>244</v>
      </c>
      <c r="D82" s="9" t="s">
        <v>5</v>
      </c>
      <c r="E82" s="9"/>
      <c r="F82" s="49">
        <f>F83+F140</f>
        <v>61993.86881999999</v>
      </c>
      <c r="G82" s="96" t="e">
        <f>G83+#REF!+#REF!+#REF!+#REF!+#REF!+G120+G127+G134</f>
        <v>#REF!</v>
      </c>
      <c r="H82" s="49" t="e">
        <f>H83+#REF!+#REF!+#REF!+#REF!+#REF!+H120+H127+H134</f>
        <v>#REF!</v>
      </c>
      <c r="I82" s="49" t="e">
        <f>I83+#REF!+#REF!+#REF!+#REF!+#REF!+I120+I127+I134</f>
        <v>#REF!</v>
      </c>
      <c r="J82" s="49" t="e">
        <f>J83+#REF!+#REF!+#REF!+#REF!+#REF!+J120+J127+J134</f>
        <v>#REF!</v>
      </c>
      <c r="K82" s="49" t="e">
        <f>K83+#REF!+#REF!+#REF!+#REF!+#REF!+K120+K127+K134</f>
        <v>#REF!</v>
      </c>
      <c r="L82" s="49" t="e">
        <f>L83+#REF!+#REF!+#REF!+#REF!+#REF!+L120+L127+L134</f>
        <v>#REF!</v>
      </c>
      <c r="M82" s="49" t="e">
        <f>M83+#REF!+#REF!+#REF!+#REF!+#REF!+M120+M127+M134</f>
        <v>#REF!</v>
      </c>
      <c r="N82" s="49" t="e">
        <f>N83+#REF!+#REF!+#REF!+#REF!+#REF!+N120+N127+N134</f>
        <v>#REF!</v>
      </c>
      <c r="O82" s="49" t="e">
        <f>O83+#REF!+#REF!+#REF!+#REF!+#REF!+O120+O127+O134</f>
        <v>#REF!</v>
      </c>
      <c r="P82" s="49" t="e">
        <f>P83+#REF!+#REF!+#REF!+#REF!+#REF!+P120+P127+P134</f>
        <v>#REF!</v>
      </c>
      <c r="Q82" s="49" t="e">
        <f>Q83+#REF!+#REF!+#REF!+#REF!+#REF!+Q120+Q127+Q134</f>
        <v>#REF!</v>
      </c>
      <c r="R82" s="49" t="e">
        <f>R83+#REF!+#REF!+#REF!+#REF!+#REF!+R120+R127+R134</f>
        <v>#REF!</v>
      </c>
      <c r="S82" s="49" t="e">
        <f>S83+#REF!+#REF!+#REF!+#REF!+#REF!+S120+S127+S134</f>
        <v>#REF!</v>
      </c>
      <c r="T82" s="49" t="e">
        <f>T83+#REF!+#REF!+#REF!+#REF!+#REF!+T120+T127+T134</f>
        <v>#REF!</v>
      </c>
      <c r="U82" s="49" t="e">
        <f>U83+#REF!+#REF!+#REF!+#REF!+#REF!+U120+U127+U134</f>
        <v>#REF!</v>
      </c>
      <c r="V82" s="49" t="e">
        <f>V83+#REF!+#REF!+#REF!+#REF!+#REF!+V120+V127+V134</f>
        <v>#REF!</v>
      </c>
      <c r="W82" s="97"/>
      <c r="X82" s="49">
        <f>X83+X140</f>
        <v>61423.217</v>
      </c>
      <c r="Y82" s="80">
        <f t="shared" si="11"/>
        <v>99.07950281074265</v>
      </c>
    </row>
    <row r="83" spans="1:25" s="24" customFormat="1" ht="31.5" outlineLevel="3">
      <c r="A83" s="21" t="s">
        <v>133</v>
      </c>
      <c r="B83" s="9" t="s">
        <v>71</v>
      </c>
      <c r="C83" s="9" t="s">
        <v>245</v>
      </c>
      <c r="D83" s="9" t="s">
        <v>5</v>
      </c>
      <c r="E83" s="9"/>
      <c r="F83" s="49">
        <f>F84</f>
        <v>49958.46001999999</v>
      </c>
      <c r="G83" s="69">
        <f aca="true" t="shared" si="13" ref="G83:V83">G85</f>
        <v>0</v>
      </c>
      <c r="H83" s="10">
        <f t="shared" si="13"/>
        <v>0</v>
      </c>
      <c r="I83" s="10">
        <f t="shared" si="13"/>
        <v>0</v>
      </c>
      <c r="J83" s="10">
        <f t="shared" si="13"/>
        <v>0</v>
      </c>
      <c r="K83" s="10">
        <f t="shared" si="13"/>
        <v>0</v>
      </c>
      <c r="L83" s="10">
        <f t="shared" si="13"/>
        <v>0</v>
      </c>
      <c r="M83" s="10">
        <f t="shared" si="13"/>
        <v>0</v>
      </c>
      <c r="N83" s="10">
        <f t="shared" si="13"/>
        <v>0</v>
      </c>
      <c r="O83" s="10">
        <f t="shared" si="13"/>
        <v>0</v>
      </c>
      <c r="P83" s="10">
        <f t="shared" si="13"/>
        <v>0</v>
      </c>
      <c r="Q83" s="10">
        <f t="shared" si="13"/>
        <v>0</v>
      </c>
      <c r="R83" s="10">
        <f t="shared" si="13"/>
        <v>0</v>
      </c>
      <c r="S83" s="10">
        <f t="shared" si="13"/>
        <v>0</v>
      </c>
      <c r="T83" s="10">
        <f t="shared" si="13"/>
        <v>0</v>
      </c>
      <c r="U83" s="10">
        <f t="shared" si="13"/>
        <v>0</v>
      </c>
      <c r="V83" s="10">
        <f t="shared" si="13"/>
        <v>0</v>
      </c>
      <c r="X83" s="49">
        <f>X84</f>
        <v>49168.198</v>
      </c>
      <c r="Y83" s="80">
        <f t="shared" si="11"/>
        <v>98.4181617694308</v>
      </c>
    </row>
    <row r="84" spans="1:25" s="24" customFormat="1" ht="31.5" outlineLevel="3">
      <c r="A84" s="21" t="s">
        <v>135</v>
      </c>
      <c r="B84" s="9" t="s">
        <v>71</v>
      </c>
      <c r="C84" s="9" t="s">
        <v>246</v>
      </c>
      <c r="D84" s="9" t="s">
        <v>5</v>
      </c>
      <c r="E84" s="9"/>
      <c r="F84" s="49">
        <f>F85+F92+F104+F100+F120+F127+F134+F115</f>
        <v>49958.46001999999</v>
      </c>
      <c r="G84" s="69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X84" s="49">
        <f>X85+X92+X104+X100+X120+X127+X134+X115</f>
        <v>49168.198</v>
      </c>
      <c r="Y84" s="80">
        <f t="shared" si="11"/>
        <v>98.4181617694308</v>
      </c>
    </row>
    <row r="85" spans="1:25" s="24" customFormat="1" ht="15.75" outlineLevel="4">
      <c r="A85" s="34" t="s">
        <v>33</v>
      </c>
      <c r="B85" s="18" t="s">
        <v>71</v>
      </c>
      <c r="C85" s="18" t="s">
        <v>254</v>
      </c>
      <c r="D85" s="18" t="s">
        <v>5</v>
      </c>
      <c r="E85" s="18"/>
      <c r="F85" s="50">
        <f>F86+F90</f>
        <v>1737.5</v>
      </c>
      <c r="G85" s="68">
        <f aca="true" t="shared" si="14" ref="G85:V85">G86</f>
        <v>0</v>
      </c>
      <c r="H85" s="7">
        <f t="shared" si="14"/>
        <v>0</v>
      </c>
      <c r="I85" s="7">
        <f t="shared" si="14"/>
        <v>0</v>
      </c>
      <c r="J85" s="7">
        <f t="shared" si="14"/>
        <v>0</v>
      </c>
      <c r="K85" s="7">
        <f t="shared" si="14"/>
        <v>0</v>
      </c>
      <c r="L85" s="7">
        <f t="shared" si="14"/>
        <v>0</v>
      </c>
      <c r="M85" s="7">
        <f t="shared" si="14"/>
        <v>0</v>
      </c>
      <c r="N85" s="7">
        <f t="shared" si="14"/>
        <v>0</v>
      </c>
      <c r="O85" s="7">
        <f t="shared" si="14"/>
        <v>0</v>
      </c>
      <c r="P85" s="7">
        <f t="shared" si="14"/>
        <v>0</v>
      </c>
      <c r="Q85" s="7">
        <f t="shared" si="14"/>
        <v>0</v>
      </c>
      <c r="R85" s="7">
        <f t="shared" si="14"/>
        <v>0</v>
      </c>
      <c r="S85" s="7">
        <f t="shared" si="14"/>
        <v>0</v>
      </c>
      <c r="T85" s="7">
        <f t="shared" si="14"/>
        <v>0</v>
      </c>
      <c r="U85" s="7">
        <f t="shared" si="14"/>
        <v>0</v>
      </c>
      <c r="V85" s="7">
        <f t="shared" si="14"/>
        <v>0</v>
      </c>
      <c r="X85" s="50">
        <f>X86+X90</f>
        <v>1737.499</v>
      </c>
      <c r="Y85" s="80">
        <f t="shared" si="11"/>
        <v>99.99994244604316</v>
      </c>
    </row>
    <row r="86" spans="1:25" s="24" customFormat="1" ht="31.5" outlineLevel="5">
      <c r="A86" s="5" t="s">
        <v>94</v>
      </c>
      <c r="B86" s="6" t="s">
        <v>71</v>
      </c>
      <c r="C86" s="6" t="s">
        <v>254</v>
      </c>
      <c r="D86" s="6" t="s">
        <v>93</v>
      </c>
      <c r="E86" s="6"/>
      <c r="F86" s="51">
        <f>F87+F88+F89</f>
        <v>1562.26659</v>
      </c>
      <c r="G86" s="68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X86" s="51">
        <f>X87+X88+X89</f>
        <v>1562.266</v>
      </c>
      <c r="Y86" s="80">
        <f t="shared" si="11"/>
        <v>99.99996223435849</v>
      </c>
    </row>
    <row r="87" spans="1:26" s="24" customFormat="1" ht="31.5" outlineLevel="5">
      <c r="A87" s="32" t="s">
        <v>237</v>
      </c>
      <c r="B87" s="33" t="s">
        <v>71</v>
      </c>
      <c r="C87" s="33" t="s">
        <v>254</v>
      </c>
      <c r="D87" s="33" t="s">
        <v>91</v>
      </c>
      <c r="E87" s="33"/>
      <c r="F87" s="52">
        <f>1195.923+6.44527</f>
        <v>1202.36827</v>
      </c>
      <c r="G87" s="68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52">
        <v>1202.368</v>
      </c>
      <c r="Y87" s="80">
        <f t="shared" si="11"/>
        <v>99.9999775443176</v>
      </c>
      <c r="Z87" s="90"/>
    </row>
    <row r="88" spans="1:26" s="24" customFormat="1" ht="31.5" outlineLevel="5">
      <c r="A88" s="32" t="s">
        <v>242</v>
      </c>
      <c r="B88" s="33" t="s">
        <v>71</v>
      </c>
      <c r="C88" s="33" t="s">
        <v>254</v>
      </c>
      <c r="D88" s="33" t="s">
        <v>92</v>
      </c>
      <c r="E88" s="33"/>
      <c r="F88" s="52">
        <v>0</v>
      </c>
      <c r="G88" s="68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X88" s="52">
        <v>0</v>
      </c>
      <c r="Y88" s="80">
        <v>0</v>
      </c>
      <c r="Z88" s="90"/>
    </row>
    <row r="89" spans="1:26" s="24" customFormat="1" ht="47.25" outlineLevel="5">
      <c r="A89" s="32" t="s">
        <v>238</v>
      </c>
      <c r="B89" s="33" t="s">
        <v>71</v>
      </c>
      <c r="C89" s="33" t="s">
        <v>254</v>
      </c>
      <c r="D89" s="33" t="s">
        <v>239</v>
      </c>
      <c r="E89" s="33"/>
      <c r="F89" s="52">
        <f>359.15341+0.74491</f>
        <v>359.89832</v>
      </c>
      <c r="G89" s="68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52">
        <v>359.898</v>
      </c>
      <c r="Y89" s="80">
        <f t="shared" si="11"/>
        <v>99.99991108599785</v>
      </c>
      <c r="Z89" s="90"/>
    </row>
    <row r="90" spans="1:26" s="24" customFormat="1" ht="15.75" outlineLevel="5">
      <c r="A90" s="5" t="s">
        <v>95</v>
      </c>
      <c r="B90" s="6" t="s">
        <v>71</v>
      </c>
      <c r="C90" s="6" t="s">
        <v>254</v>
      </c>
      <c r="D90" s="6" t="s">
        <v>96</v>
      </c>
      <c r="E90" s="6"/>
      <c r="F90" s="51">
        <f>F91</f>
        <v>175.23341</v>
      </c>
      <c r="G90" s="68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51">
        <f>X91</f>
        <v>175.233</v>
      </c>
      <c r="Y90" s="80">
        <f t="shared" si="11"/>
        <v>99.99976602635309</v>
      </c>
      <c r="Z90" s="90"/>
    </row>
    <row r="91" spans="1:26" s="24" customFormat="1" ht="31.5" outlineLevel="5">
      <c r="A91" s="32" t="s">
        <v>97</v>
      </c>
      <c r="B91" s="33" t="s">
        <v>71</v>
      </c>
      <c r="C91" s="33" t="s">
        <v>254</v>
      </c>
      <c r="D91" s="33" t="s">
        <v>98</v>
      </c>
      <c r="E91" s="33"/>
      <c r="F91" s="52">
        <f>489.92359-307.5-7.19018</f>
        <v>175.23341</v>
      </c>
      <c r="G91" s="68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52">
        <v>175.233</v>
      </c>
      <c r="Y91" s="80">
        <f t="shared" si="11"/>
        <v>99.99976602635309</v>
      </c>
      <c r="Z91" s="90"/>
    </row>
    <row r="92" spans="1:26" s="24" customFormat="1" ht="47.25" outlineLevel="4">
      <c r="A92" s="35" t="s">
        <v>195</v>
      </c>
      <c r="B92" s="18" t="s">
        <v>71</v>
      </c>
      <c r="C92" s="18" t="s">
        <v>248</v>
      </c>
      <c r="D92" s="18" t="s">
        <v>5</v>
      </c>
      <c r="E92" s="18"/>
      <c r="F92" s="50">
        <f>F93+F97+F99</f>
        <v>19405.235239999998</v>
      </c>
      <c r="G92" s="68">
        <f aca="true" t="shared" si="15" ref="G92:V92">G93</f>
        <v>0</v>
      </c>
      <c r="H92" s="7">
        <f t="shared" si="15"/>
        <v>0</v>
      </c>
      <c r="I92" s="7">
        <f t="shared" si="15"/>
        <v>0</v>
      </c>
      <c r="J92" s="7">
        <f t="shared" si="15"/>
        <v>0</v>
      </c>
      <c r="K92" s="7">
        <f t="shared" si="15"/>
        <v>0</v>
      </c>
      <c r="L92" s="7">
        <f t="shared" si="15"/>
        <v>0</v>
      </c>
      <c r="M92" s="7">
        <f t="shared" si="15"/>
        <v>0</v>
      </c>
      <c r="N92" s="7">
        <f t="shared" si="15"/>
        <v>0</v>
      </c>
      <c r="O92" s="7">
        <f t="shared" si="15"/>
        <v>0</v>
      </c>
      <c r="P92" s="7">
        <f t="shared" si="15"/>
        <v>0</v>
      </c>
      <c r="Q92" s="7">
        <f t="shared" si="15"/>
        <v>0</v>
      </c>
      <c r="R92" s="7">
        <f t="shared" si="15"/>
        <v>0</v>
      </c>
      <c r="S92" s="7">
        <f t="shared" si="15"/>
        <v>0</v>
      </c>
      <c r="T92" s="7">
        <f t="shared" si="15"/>
        <v>0</v>
      </c>
      <c r="U92" s="7">
        <f t="shared" si="15"/>
        <v>0</v>
      </c>
      <c r="V92" s="7">
        <f t="shared" si="15"/>
        <v>0</v>
      </c>
      <c r="X92" s="50">
        <f>X93+X97+X99</f>
        <v>19335.786</v>
      </c>
      <c r="Y92" s="80">
        <f t="shared" si="11"/>
        <v>99.64211080597033</v>
      </c>
      <c r="Z92" s="90"/>
    </row>
    <row r="93" spans="1:26" s="24" customFormat="1" ht="31.5" outlineLevel="5">
      <c r="A93" s="5" t="s">
        <v>94</v>
      </c>
      <c r="B93" s="6" t="s">
        <v>71</v>
      </c>
      <c r="C93" s="6" t="s">
        <v>248</v>
      </c>
      <c r="D93" s="6" t="s">
        <v>93</v>
      </c>
      <c r="E93" s="6"/>
      <c r="F93" s="51">
        <f>F94+F95+F96</f>
        <v>19267.68524</v>
      </c>
      <c r="G93" s="68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51">
        <f>X94+X95+X96</f>
        <v>19110.256</v>
      </c>
      <c r="Y93" s="80">
        <f t="shared" si="11"/>
        <v>99.1829364137983</v>
      </c>
      <c r="Z93" s="90"/>
    </row>
    <row r="94" spans="1:26" s="24" customFormat="1" ht="31.5" outlineLevel="5">
      <c r="A94" s="32" t="s">
        <v>237</v>
      </c>
      <c r="B94" s="33" t="s">
        <v>71</v>
      </c>
      <c r="C94" s="33" t="s">
        <v>248</v>
      </c>
      <c r="D94" s="33" t="s">
        <v>91</v>
      </c>
      <c r="E94" s="33"/>
      <c r="F94" s="52">
        <f>14599.9-62.20245</f>
        <v>14537.697549999999</v>
      </c>
      <c r="G94" s="68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52">
        <v>14409.54</v>
      </c>
      <c r="Y94" s="80">
        <f t="shared" si="11"/>
        <v>99.11844671716948</v>
      </c>
      <c r="Z94" s="90"/>
    </row>
    <row r="95" spans="1:25" s="24" customFormat="1" ht="31.5" outlineLevel="5">
      <c r="A95" s="32" t="s">
        <v>242</v>
      </c>
      <c r="B95" s="33" t="s">
        <v>71</v>
      </c>
      <c r="C95" s="33" t="s">
        <v>248</v>
      </c>
      <c r="D95" s="33" t="s">
        <v>92</v>
      </c>
      <c r="E95" s="33"/>
      <c r="F95" s="57">
        <v>0</v>
      </c>
      <c r="G95" s="87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92"/>
      <c r="X95" s="57">
        <v>0</v>
      </c>
      <c r="Y95" s="80">
        <v>0</v>
      </c>
    </row>
    <row r="96" spans="1:26" s="24" customFormat="1" ht="47.25" outlineLevel="5">
      <c r="A96" s="32" t="s">
        <v>238</v>
      </c>
      <c r="B96" s="33" t="s">
        <v>71</v>
      </c>
      <c r="C96" s="33" t="s">
        <v>248</v>
      </c>
      <c r="D96" s="33" t="s">
        <v>239</v>
      </c>
      <c r="E96" s="33"/>
      <c r="F96" s="52">
        <f>4778.107-48.11931</f>
        <v>4729.98769</v>
      </c>
      <c r="G96" s="113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97"/>
      <c r="X96" s="52">
        <v>4700.716</v>
      </c>
      <c r="Y96" s="80">
        <f t="shared" si="11"/>
        <v>99.38114659237095</v>
      </c>
      <c r="Z96" s="90"/>
    </row>
    <row r="97" spans="1:26" s="24" customFormat="1" ht="15.75" outlineLevel="5">
      <c r="A97" s="5" t="s">
        <v>95</v>
      </c>
      <c r="B97" s="6" t="s">
        <v>71</v>
      </c>
      <c r="C97" s="6" t="s">
        <v>248</v>
      </c>
      <c r="D97" s="6" t="s">
        <v>96</v>
      </c>
      <c r="E97" s="6"/>
      <c r="F97" s="56">
        <f>F98</f>
        <v>137.55</v>
      </c>
      <c r="G97" s="87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92"/>
      <c r="X97" s="56">
        <f>X98</f>
        <v>122.53</v>
      </c>
      <c r="Y97" s="80">
        <f t="shared" si="11"/>
        <v>89.08033442384587</v>
      </c>
      <c r="Z97" s="90"/>
    </row>
    <row r="98" spans="1:26" s="24" customFormat="1" ht="31.5" outlineLevel="5">
      <c r="A98" s="32" t="s">
        <v>97</v>
      </c>
      <c r="B98" s="33" t="s">
        <v>71</v>
      </c>
      <c r="C98" s="33" t="s">
        <v>248</v>
      </c>
      <c r="D98" s="33" t="s">
        <v>98</v>
      </c>
      <c r="E98" s="33"/>
      <c r="F98" s="57">
        <f>135.55-1.5+3.5</f>
        <v>137.55</v>
      </c>
      <c r="G98" s="87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92"/>
      <c r="X98" s="57">
        <v>122.53</v>
      </c>
      <c r="Y98" s="80">
        <f t="shared" si="11"/>
        <v>89.08033442384587</v>
      </c>
      <c r="Z98" s="90"/>
    </row>
    <row r="99" spans="1:26" s="24" customFormat="1" ht="31.5" outlineLevel="5">
      <c r="A99" s="32" t="s">
        <v>97</v>
      </c>
      <c r="B99" s="33" t="s">
        <v>71</v>
      </c>
      <c r="C99" s="33" t="s">
        <v>253</v>
      </c>
      <c r="D99" s="33" t="s">
        <v>98</v>
      </c>
      <c r="E99" s="33"/>
      <c r="F99" s="57">
        <v>0</v>
      </c>
      <c r="G99" s="87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92"/>
      <c r="X99" s="57">
        <v>103</v>
      </c>
      <c r="Y99" s="80"/>
      <c r="Z99" s="90"/>
    </row>
    <row r="100" spans="1:26" s="24" customFormat="1" ht="15.75" customHeight="1" outlineLevel="4">
      <c r="A100" s="34" t="s">
        <v>137</v>
      </c>
      <c r="B100" s="18" t="s">
        <v>71</v>
      </c>
      <c r="C100" s="18" t="s">
        <v>250</v>
      </c>
      <c r="D100" s="18" t="s">
        <v>5</v>
      </c>
      <c r="E100" s="18"/>
      <c r="F100" s="50">
        <f>F101+F102+F103</f>
        <v>421.81278999999995</v>
      </c>
      <c r="G100" s="68">
        <f aca="true" t="shared" si="16" ref="G100:V100">G101</f>
        <v>0</v>
      </c>
      <c r="H100" s="7">
        <f t="shared" si="16"/>
        <v>0</v>
      </c>
      <c r="I100" s="7">
        <f t="shared" si="16"/>
        <v>0</v>
      </c>
      <c r="J100" s="7">
        <f t="shared" si="16"/>
        <v>0</v>
      </c>
      <c r="K100" s="7">
        <f t="shared" si="16"/>
        <v>0</v>
      </c>
      <c r="L100" s="7">
        <f t="shared" si="16"/>
        <v>0</v>
      </c>
      <c r="M100" s="7">
        <f t="shared" si="16"/>
        <v>0</v>
      </c>
      <c r="N100" s="7">
        <f t="shared" si="16"/>
        <v>0</v>
      </c>
      <c r="O100" s="7">
        <f t="shared" si="16"/>
        <v>0</v>
      </c>
      <c r="P100" s="7">
        <f t="shared" si="16"/>
        <v>0</v>
      </c>
      <c r="Q100" s="7">
        <f t="shared" si="16"/>
        <v>0</v>
      </c>
      <c r="R100" s="7">
        <f t="shared" si="16"/>
        <v>0</v>
      </c>
      <c r="S100" s="7">
        <f t="shared" si="16"/>
        <v>0</v>
      </c>
      <c r="T100" s="7">
        <f t="shared" si="16"/>
        <v>0</v>
      </c>
      <c r="U100" s="7">
        <f t="shared" si="16"/>
        <v>0</v>
      </c>
      <c r="V100" s="7">
        <f t="shared" si="16"/>
        <v>0</v>
      </c>
      <c r="X100" s="50">
        <f>X101+X102+X103</f>
        <v>421.813</v>
      </c>
      <c r="Y100" s="80">
        <f t="shared" si="11"/>
        <v>100.00004978511913</v>
      </c>
      <c r="Z100" s="90"/>
    </row>
    <row r="101" spans="1:26" s="24" customFormat="1" ht="15.75" outlineLevel="5">
      <c r="A101" s="60" t="s">
        <v>109</v>
      </c>
      <c r="B101" s="59" t="s">
        <v>71</v>
      </c>
      <c r="C101" s="59" t="s">
        <v>250</v>
      </c>
      <c r="D101" s="59" t="s">
        <v>213</v>
      </c>
      <c r="E101" s="59"/>
      <c r="F101" s="61">
        <f>31.855+9.78993+3.65378+24.82</f>
        <v>70.11871</v>
      </c>
      <c r="G101" s="8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90"/>
      <c r="X101" s="61">
        <v>70.119</v>
      </c>
      <c r="Y101" s="80">
        <f t="shared" si="11"/>
        <v>100.00041358433435</v>
      </c>
      <c r="Z101" s="90"/>
    </row>
    <row r="102" spans="1:26" s="24" customFormat="1" ht="15.75" outlineLevel="5">
      <c r="A102" s="60" t="s">
        <v>102</v>
      </c>
      <c r="B102" s="59" t="s">
        <v>71</v>
      </c>
      <c r="C102" s="59" t="s">
        <v>250</v>
      </c>
      <c r="D102" s="59" t="s">
        <v>104</v>
      </c>
      <c r="E102" s="59"/>
      <c r="F102" s="61">
        <v>1</v>
      </c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90"/>
      <c r="X102" s="61">
        <v>1</v>
      </c>
      <c r="Y102" s="80">
        <f t="shared" si="11"/>
        <v>100</v>
      </c>
      <c r="Z102" s="90"/>
    </row>
    <row r="103" spans="1:26" s="24" customFormat="1" ht="15.75" outlineLevel="5">
      <c r="A103" s="60" t="s">
        <v>346</v>
      </c>
      <c r="B103" s="59" t="s">
        <v>71</v>
      </c>
      <c r="C103" s="59" t="s">
        <v>250</v>
      </c>
      <c r="D103" s="59" t="s">
        <v>345</v>
      </c>
      <c r="E103" s="59"/>
      <c r="F103" s="61">
        <v>350.69408</v>
      </c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0"/>
      <c r="X103" s="61">
        <v>350.694</v>
      </c>
      <c r="Y103" s="80">
        <f t="shared" si="11"/>
        <v>99.99997718809512</v>
      </c>
      <c r="Z103" s="90"/>
    </row>
    <row r="104" spans="1:26" s="24" customFormat="1" ht="31.5" outlineLevel="6">
      <c r="A104" s="34" t="s">
        <v>138</v>
      </c>
      <c r="B104" s="18" t="s">
        <v>71</v>
      </c>
      <c r="C104" s="18" t="s">
        <v>255</v>
      </c>
      <c r="D104" s="18" t="s">
        <v>5</v>
      </c>
      <c r="E104" s="18"/>
      <c r="F104" s="50">
        <f>F105+F109+F111</f>
        <v>25993.505989999998</v>
      </c>
      <c r="G104" s="98">
        <f aca="true" t="shared" si="17" ref="G104:V104">G105</f>
        <v>0</v>
      </c>
      <c r="H104" s="50">
        <f t="shared" si="17"/>
        <v>0</v>
      </c>
      <c r="I104" s="50">
        <f t="shared" si="17"/>
        <v>0</v>
      </c>
      <c r="J104" s="50">
        <f t="shared" si="17"/>
        <v>0</v>
      </c>
      <c r="K104" s="50">
        <f t="shared" si="17"/>
        <v>0</v>
      </c>
      <c r="L104" s="50">
        <f t="shared" si="17"/>
        <v>0</v>
      </c>
      <c r="M104" s="50">
        <f t="shared" si="17"/>
        <v>0</v>
      </c>
      <c r="N104" s="50">
        <f t="shared" si="17"/>
        <v>0</v>
      </c>
      <c r="O104" s="50">
        <f t="shared" si="17"/>
        <v>0</v>
      </c>
      <c r="P104" s="50">
        <f t="shared" si="17"/>
        <v>0</v>
      </c>
      <c r="Q104" s="50">
        <f t="shared" si="17"/>
        <v>0</v>
      </c>
      <c r="R104" s="50">
        <f t="shared" si="17"/>
        <v>0</v>
      </c>
      <c r="S104" s="50">
        <f t="shared" si="17"/>
        <v>0</v>
      </c>
      <c r="T104" s="50">
        <f t="shared" si="17"/>
        <v>0</v>
      </c>
      <c r="U104" s="50">
        <f t="shared" si="17"/>
        <v>0</v>
      </c>
      <c r="V104" s="50">
        <f t="shared" si="17"/>
        <v>0</v>
      </c>
      <c r="W104" s="97"/>
      <c r="X104" s="50">
        <f>X105+X109+X111</f>
        <v>25292.695000000003</v>
      </c>
      <c r="Y104" s="80">
        <f t="shared" si="11"/>
        <v>97.30389971145253</v>
      </c>
      <c r="Z104" s="90"/>
    </row>
    <row r="105" spans="1:26" s="24" customFormat="1" ht="15.75" outlineLevel="6">
      <c r="A105" s="5" t="s">
        <v>110</v>
      </c>
      <c r="B105" s="6" t="s">
        <v>71</v>
      </c>
      <c r="C105" s="6" t="s">
        <v>255</v>
      </c>
      <c r="D105" s="6" t="s">
        <v>111</v>
      </c>
      <c r="E105" s="6"/>
      <c r="F105" s="51">
        <f>F106+F107+F108</f>
        <v>16248.62268</v>
      </c>
      <c r="G105" s="98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97"/>
      <c r="X105" s="51">
        <f>X106+X107+X108</f>
        <v>16220.332000000002</v>
      </c>
      <c r="Y105" s="80">
        <f t="shared" si="11"/>
        <v>99.82588875034423</v>
      </c>
      <c r="Z105" s="90"/>
    </row>
    <row r="106" spans="1:26" s="24" customFormat="1" ht="15.75" outlineLevel="6">
      <c r="A106" s="32" t="s">
        <v>236</v>
      </c>
      <c r="B106" s="33" t="s">
        <v>71</v>
      </c>
      <c r="C106" s="33" t="s">
        <v>255</v>
      </c>
      <c r="D106" s="33" t="s">
        <v>112</v>
      </c>
      <c r="E106" s="33"/>
      <c r="F106" s="52">
        <v>12324</v>
      </c>
      <c r="G106" s="98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97"/>
      <c r="X106" s="52">
        <v>12298.843</v>
      </c>
      <c r="Y106" s="80">
        <f t="shared" si="11"/>
        <v>99.79586984745214</v>
      </c>
      <c r="Z106" s="90"/>
    </row>
    <row r="107" spans="1:26" s="24" customFormat="1" ht="31.5" outlineLevel="6">
      <c r="A107" s="32" t="s">
        <v>243</v>
      </c>
      <c r="B107" s="33" t="s">
        <v>71</v>
      </c>
      <c r="C107" s="33" t="s">
        <v>255</v>
      </c>
      <c r="D107" s="33" t="s">
        <v>113</v>
      </c>
      <c r="E107" s="33"/>
      <c r="F107" s="52">
        <v>7.423</v>
      </c>
      <c r="G107" s="98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97"/>
      <c r="X107" s="52">
        <v>7.423</v>
      </c>
      <c r="Y107" s="80">
        <f t="shared" si="11"/>
        <v>100</v>
      </c>
      <c r="Z107" s="90"/>
    </row>
    <row r="108" spans="1:26" s="24" customFormat="1" ht="47.25" outlineLevel="6">
      <c r="A108" s="32" t="s">
        <v>240</v>
      </c>
      <c r="B108" s="33" t="s">
        <v>71</v>
      </c>
      <c r="C108" s="33" t="s">
        <v>255</v>
      </c>
      <c r="D108" s="33" t="s">
        <v>241</v>
      </c>
      <c r="E108" s="33"/>
      <c r="F108" s="52">
        <v>3917.19968</v>
      </c>
      <c r="G108" s="98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97"/>
      <c r="X108" s="52">
        <v>3914.066</v>
      </c>
      <c r="Y108" s="80">
        <f t="shared" si="11"/>
        <v>99.92000203573997</v>
      </c>
      <c r="Z108" s="90"/>
    </row>
    <row r="109" spans="1:26" s="24" customFormat="1" ht="23.25" customHeight="1" outlineLevel="6">
      <c r="A109" s="5" t="s">
        <v>95</v>
      </c>
      <c r="B109" s="6" t="s">
        <v>71</v>
      </c>
      <c r="C109" s="6" t="s">
        <v>255</v>
      </c>
      <c r="D109" s="6" t="s">
        <v>96</v>
      </c>
      <c r="E109" s="6"/>
      <c r="F109" s="51">
        <f>F110</f>
        <v>9416.899619999998</v>
      </c>
      <c r="G109" s="98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97"/>
      <c r="X109" s="51">
        <f>X110</f>
        <v>8752.643</v>
      </c>
      <c r="Y109" s="80">
        <f t="shared" si="11"/>
        <v>92.94612189993803</v>
      </c>
      <c r="Z109" s="90"/>
    </row>
    <row r="110" spans="1:26" s="24" customFormat="1" ht="31.5" outlineLevel="6">
      <c r="A110" s="32" t="s">
        <v>97</v>
      </c>
      <c r="B110" s="33" t="s">
        <v>71</v>
      </c>
      <c r="C110" s="33" t="s">
        <v>255</v>
      </c>
      <c r="D110" s="33" t="s">
        <v>98</v>
      </c>
      <c r="E110" s="33"/>
      <c r="F110" s="52">
        <f>9390.7118+26.18782</f>
        <v>9416.899619999998</v>
      </c>
      <c r="G110" s="98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97"/>
      <c r="X110" s="52">
        <v>8752.643</v>
      </c>
      <c r="Y110" s="80">
        <f t="shared" si="11"/>
        <v>92.94612189993803</v>
      </c>
      <c r="Z110" s="90"/>
    </row>
    <row r="111" spans="1:25" s="24" customFormat="1" ht="15.75" outlineLevel="6">
      <c r="A111" s="5" t="s">
        <v>99</v>
      </c>
      <c r="B111" s="6" t="s">
        <v>71</v>
      </c>
      <c r="C111" s="6" t="s">
        <v>255</v>
      </c>
      <c r="D111" s="6" t="s">
        <v>100</v>
      </c>
      <c r="E111" s="6"/>
      <c r="F111" s="56">
        <f>F112+F113+F114</f>
        <v>327.98369</v>
      </c>
      <c r="G111" s="99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92"/>
      <c r="X111" s="56">
        <f>X112+X113+X114</f>
        <v>319.72</v>
      </c>
      <c r="Y111" s="80">
        <f t="shared" si="11"/>
        <v>97.48045703126274</v>
      </c>
    </row>
    <row r="112" spans="1:26" s="24" customFormat="1" ht="22.5" customHeight="1" outlineLevel="6">
      <c r="A112" s="32" t="s">
        <v>101</v>
      </c>
      <c r="B112" s="33" t="s">
        <v>71</v>
      </c>
      <c r="C112" s="33" t="s">
        <v>255</v>
      </c>
      <c r="D112" s="33" t="s">
        <v>103</v>
      </c>
      <c r="E112" s="33"/>
      <c r="F112" s="57">
        <v>299</v>
      </c>
      <c r="G112" s="99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92"/>
      <c r="X112" s="57">
        <v>295.398</v>
      </c>
      <c r="Y112" s="80">
        <f t="shared" si="11"/>
        <v>98.79531772575251</v>
      </c>
      <c r="Z112" s="90"/>
    </row>
    <row r="113" spans="1:26" s="24" customFormat="1" ht="15.75" outlineLevel="6">
      <c r="A113" s="32" t="s">
        <v>102</v>
      </c>
      <c r="B113" s="33" t="s">
        <v>71</v>
      </c>
      <c r="C113" s="33" t="s">
        <v>255</v>
      </c>
      <c r="D113" s="33" t="s">
        <v>104</v>
      </c>
      <c r="E113" s="33"/>
      <c r="F113" s="57">
        <v>17.48369</v>
      </c>
      <c r="G113" s="99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92"/>
      <c r="X113" s="57">
        <v>13.316</v>
      </c>
      <c r="Y113" s="80">
        <f t="shared" si="11"/>
        <v>76.16241193935606</v>
      </c>
      <c r="Z113" s="90"/>
    </row>
    <row r="114" spans="1:26" s="24" customFormat="1" ht="15.75" outlineLevel="6">
      <c r="A114" s="32" t="s">
        <v>346</v>
      </c>
      <c r="B114" s="33" t="s">
        <v>71</v>
      </c>
      <c r="C114" s="33" t="s">
        <v>255</v>
      </c>
      <c r="D114" s="33" t="s">
        <v>345</v>
      </c>
      <c r="E114" s="33"/>
      <c r="F114" s="57">
        <v>11.5</v>
      </c>
      <c r="G114" s="99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92"/>
      <c r="X114" s="57">
        <v>11.006</v>
      </c>
      <c r="Y114" s="80">
        <f t="shared" si="11"/>
        <v>95.70434782608696</v>
      </c>
      <c r="Z114" s="90"/>
    </row>
    <row r="115" spans="1:26" s="24" customFormat="1" ht="15.75" outlineLevel="6">
      <c r="A115" s="34" t="s">
        <v>426</v>
      </c>
      <c r="B115" s="18" t="s">
        <v>71</v>
      </c>
      <c r="C115" s="18" t="s">
        <v>427</v>
      </c>
      <c r="D115" s="18" t="s">
        <v>5</v>
      </c>
      <c r="E115" s="18"/>
      <c r="F115" s="86">
        <f>F116+F118</f>
        <v>20</v>
      </c>
      <c r="G115" s="99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92"/>
      <c r="X115" s="86">
        <f>X116+X118</f>
        <v>0</v>
      </c>
      <c r="Y115" s="80">
        <f t="shared" si="11"/>
        <v>0</v>
      </c>
      <c r="Z115" s="90"/>
    </row>
    <row r="116" spans="1:26" s="24" customFormat="1" ht="15.75" outlineLevel="6">
      <c r="A116" s="5" t="s">
        <v>95</v>
      </c>
      <c r="B116" s="6" t="s">
        <v>71</v>
      </c>
      <c r="C116" s="6" t="s">
        <v>427</v>
      </c>
      <c r="D116" s="6" t="s">
        <v>96</v>
      </c>
      <c r="E116" s="6"/>
      <c r="F116" s="56">
        <f>F117</f>
        <v>10</v>
      </c>
      <c r="G116" s="99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92"/>
      <c r="X116" s="56">
        <f>X117</f>
        <v>0</v>
      </c>
      <c r="Y116" s="80">
        <f t="shared" si="11"/>
        <v>0</v>
      </c>
      <c r="Z116" s="90"/>
    </row>
    <row r="117" spans="1:26" s="24" customFormat="1" ht="31.5" outlineLevel="6">
      <c r="A117" s="32" t="s">
        <v>97</v>
      </c>
      <c r="B117" s="33" t="s">
        <v>71</v>
      </c>
      <c r="C117" s="33" t="s">
        <v>427</v>
      </c>
      <c r="D117" s="33" t="s">
        <v>98</v>
      </c>
      <c r="E117" s="33"/>
      <c r="F117" s="57">
        <v>10</v>
      </c>
      <c r="G117" s="99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92"/>
      <c r="X117" s="57">
        <v>0</v>
      </c>
      <c r="Y117" s="80">
        <f t="shared" si="11"/>
        <v>0</v>
      </c>
      <c r="Z117" s="90"/>
    </row>
    <row r="118" spans="1:26" s="24" customFormat="1" ht="15.75" outlineLevel="6">
      <c r="A118" s="5" t="s">
        <v>99</v>
      </c>
      <c r="B118" s="6" t="s">
        <v>71</v>
      </c>
      <c r="C118" s="6" t="s">
        <v>427</v>
      </c>
      <c r="D118" s="6" t="s">
        <v>100</v>
      </c>
      <c r="E118" s="6"/>
      <c r="F118" s="56">
        <f>F119</f>
        <v>10</v>
      </c>
      <c r="G118" s="99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92"/>
      <c r="X118" s="56">
        <f>X119</f>
        <v>0</v>
      </c>
      <c r="Y118" s="80">
        <f t="shared" si="11"/>
        <v>0</v>
      </c>
      <c r="Z118" s="90"/>
    </row>
    <row r="119" spans="1:26" s="24" customFormat="1" ht="15.75" outlineLevel="6">
      <c r="A119" s="60" t="s">
        <v>346</v>
      </c>
      <c r="B119" s="33" t="s">
        <v>71</v>
      </c>
      <c r="C119" s="33" t="s">
        <v>427</v>
      </c>
      <c r="D119" s="33" t="s">
        <v>345</v>
      </c>
      <c r="E119" s="33"/>
      <c r="F119" s="57">
        <v>10</v>
      </c>
      <c r="G119" s="99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92"/>
      <c r="X119" s="57">
        <v>0</v>
      </c>
      <c r="Y119" s="80">
        <f t="shared" si="11"/>
        <v>0</v>
      </c>
      <c r="Z119" s="90"/>
    </row>
    <row r="120" spans="1:26" s="24" customFormat="1" ht="31.5" outlineLevel="6">
      <c r="A120" s="40" t="s">
        <v>139</v>
      </c>
      <c r="B120" s="18" t="s">
        <v>71</v>
      </c>
      <c r="C120" s="18" t="s">
        <v>256</v>
      </c>
      <c r="D120" s="18" t="s">
        <v>5</v>
      </c>
      <c r="E120" s="18"/>
      <c r="F120" s="50">
        <f>F121+F125</f>
        <v>1090.057</v>
      </c>
      <c r="G120" s="67">
        <f aca="true" t="shared" si="18" ref="G120:V120">G121</f>
        <v>0</v>
      </c>
      <c r="H120" s="12">
        <f t="shared" si="18"/>
        <v>0</v>
      </c>
      <c r="I120" s="12">
        <f t="shared" si="18"/>
        <v>0</v>
      </c>
      <c r="J120" s="12">
        <f t="shared" si="18"/>
        <v>0</v>
      </c>
      <c r="K120" s="12">
        <f t="shared" si="18"/>
        <v>0</v>
      </c>
      <c r="L120" s="12">
        <f t="shared" si="18"/>
        <v>0</v>
      </c>
      <c r="M120" s="12">
        <f t="shared" si="18"/>
        <v>0</v>
      </c>
      <c r="N120" s="12">
        <f t="shared" si="18"/>
        <v>0</v>
      </c>
      <c r="O120" s="12">
        <f t="shared" si="18"/>
        <v>0</v>
      </c>
      <c r="P120" s="12">
        <f t="shared" si="18"/>
        <v>0</v>
      </c>
      <c r="Q120" s="12">
        <f t="shared" si="18"/>
        <v>0</v>
      </c>
      <c r="R120" s="12">
        <f t="shared" si="18"/>
        <v>0</v>
      </c>
      <c r="S120" s="12">
        <f t="shared" si="18"/>
        <v>0</v>
      </c>
      <c r="T120" s="12">
        <f t="shared" si="18"/>
        <v>0</v>
      </c>
      <c r="U120" s="12">
        <f t="shared" si="18"/>
        <v>0</v>
      </c>
      <c r="V120" s="12">
        <f t="shared" si="18"/>
        <v>0</v>
      </c>
      <c r="X120" s="50">
        <f>X121+X125</f>
        <v>1090.056</v>
      </c>
      <c r="Y120" s="80">
        <f t="shared" si="11"/>
        <v>99.99990826167806</v>
      </c>
      <c r="Z120" s="90"/>
    </row>
    <row r="121" spans="1:26" s="24" customFormat="1" ht="31.5" outlineLevel="6">
      <c r="A121" s="5" t="s">
        <v>94</v>
      </c>
      <c r="B121" s="6" t="s">
        <v>71</v>
      </c>
      <c r="C121" s="6" t="s">
        <v>256</v>
      </c>
      <c r="D121" s="6" t="s">
        <v>93</v>
      </c>
      <c r="E121" s="6"/>
      <c r="F121" s="56">
        <f>F122+F123+F124</f>
        <v>868.61498</v>
      </c>
      <c r="G121" s="99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92"/>
      <c r="X121" s="56">
        <f>X122+X123+X124</f>
        <v>868.615</v>
      </c>
      <c r="Y121" s="80">
        <f t="shared" si="11"/>
        <v>100.00000230251614</v>
      </c>
      <c r="Z121" s="90"/>
    </row>
    <row r="122" spans="1:26" s="24" customFormat="1" ht="31.5" outlineLevel="6">
      <c r="A122" s="32" t="s">
        <v>237</v>
      </c>
      <c r="B122" s="33" t="s">
        <v>71</v>
      </c>
      <c r="C122" s="33" t="s">
        <v>256</v>
      </c>
      <c r="D122" s="33" t="s">
        <v>91</v>
      </c>
      <c r="E122" s="33"/>
      <c r="F122" s="52">
        <f>720.555-50.21429</f>
        <v>670.34071</v>
      </c>
      <c r="G122" s="30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X122" s="52">
        <v>670.341</v>
      </c>
      <c r="Y122" s="80">
        <f t="shared" si="11"/>
        <v>100.0000432615826</v>
      </c>
      <c r="Z122" s="90"/>
    </row>
    <row r="123" spans="1:26" s="24" customFormat="1" ht="31.5" outlineLevel="6">
      <c r="A123" s="32" t="s">
        <v>242</v>
      </c>
      <c r="B123" s="33" t="s">
        <v>71</v>
      </c>
      <c r="C123" s="33" t="s">
        <v>256</v>
      </c>
      <c r="D123" s="33" t="s">
        <v>92</v>
      </c>
      <c r="E123" s="33"/>
      <c r="F123" s="52">
        <v>0</v>
      </c>
      <c r="G123" s="30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X123" s="52">
        <v>0</v>
      </c>
      <c r="Y123" s="80">
        <v>0</v>
      </c>
      <c r="Z123" s="90"/>
    </row>
    <row r="124" spans="1:26" s="24" customFormat="1" ht="47.25" outlineLevel="6">
      <c r="A124" s="32" t="s">
        <v>238</v>
      </c>
      <c r="B124" s="33" t="s">
        <v>71</v>
      </c>
      <c r="C124" s="33" t="s">
        <v>256</v>
      </c>
      <c r="D124" s="33" t="s">
        <v>239</v>
      </c>
      <c r="E124" s="33"/>
      <c r="F124" s="52">
        <f>223.322-25.04773</f>
        <v>198.27427</v>
      </c>
      <c r="G124" s="30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X124" s="52">
        <v>198.274</v>
      </c>
      <c r="Y124" s="80">
        <f t="shared" si="11"/>
        <v>99.99986382499353</v>
      </c>
      <c r="Z124" s="90"/>
    </row>
    <row r="125" spans="1:26" s="24" customFormat="1" ht="15.75" outlineLevel="6">
      <c r="A125" s="5" t="s">
        <v>95</v>
      </c>
      <c r="B125" s="6" t="s">
        <v>71</v>
      </c>
      <c r="C125" s="6" t="s">
        <v>256</v>
      </c>
      <c r="D125" s="6" t="s">
        <v>96</v>
      </c>
      <c r="E125" s="6"/>
      <c r="F125" s="56">
        <f>F126</f>
        <v>221.44202</v>
      </c>
      <c r="G125" s="99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92"/>
      <c r="X125" s="56">
        <f>X126</f>
        <v>221.441</v>
      </c>
      <c r="Y125" s="80">
        <f t="shared" si="11"/>
        <v>99.99953938281452</v>
      </c>
      <c r="Z125" s="90"/>
    </row>
    <row r="126" spans="1:26" s="24" customFormat="1" ht="31.5" outlineLevel="6">
      <c r="A126" s="32" t="s">
        <v>97</v>
      </c>
      <c r="B126" s="33" t="s">
        <v>71</v>
      </c>
      <c r="C126" s="33" t="s">
        <v>256</v>
      </c>
      <c r="D126" s="33" t="s">
        <v>98</v>
      </c>
      <c r="E126" s="33"/>
      <c r="F126" s="52">
        <f>146.18+75.26202</f>
        <v>221.44202</v>
      </c>
      <c r="G126" s="30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X126" s="52">
        <v>221.441</v>
      </c>
      <c r="Y126" s="80">
        <f t="shared" si="11"/>
        <v>99.99953938281452</v>
      </c>
      <c r="Z126" s="90"/>
    </row>
    <row r="127" spans="1:25" s="24" customFormat="1" ht="31.5" outlineLevel="6">
      <c r="A127" s="40" t="s">
        <v>140</v>
      </c>
      <c r="B127" s="18" t="s">
        <v>71</v>
      </c>
      <c r="C127" s="18" t="s">
        <v>257</v>
      </c>
      <c r="D127" s="18" t="s">
        <v>5</v>
      </c>
      <c r="E127" s="18"/>
      <c r="F127" s="50">
        <f>F128+F132</f>
        <v>582.2869999999999</v>
      </c>
      <c r="G127" s="67">
        <f aca="true" t="shared" si="19" ref="G127:V127">G128</f>
        <v>0</v>
      </c>
      <c r="H127" s="12">
        <f t="shared" si="19"/>
        <v>0</v>
      </c>
      <c r="I127" s="12">
        <f t="shared" si="19"/>
        <v>0</v>
      </c>
      <c r="J127" s="12">
        <f t="shared" si="19"/>
        <v>0</v>
      </c>
      <c r="K127" s="12">
        <f t="shared" si="19"/>
        <v>0</v>
      </c>
      <c r="L127" s="12">
        <f t="shared" si="19"/>
        <v>0</v>
      </c>
      <c r="M127" s="12">
        <f t="shared" si="19"/>
        <v>0</v>
      </c>
      <c r="N127" s="12">
        <f t="shared" si="19"/>
        <v>0</v>
      </c>
      <c r="O127" s="12">
        <f t="shared" si="19"/>
        <v>0</v>
      </c>
      <c r="P127" s="12">
        <f t="shared" si="19"/>
        <v>0</v>
      </c>
      <c r="Q127" s="12">
        <f t="shared" si="19"/>
        <v>0</v>
      </c>
      <c r="R127" s="12">
        <f t="shared" si="19"/>
        <v>0</v>
      </c>
      <c r="S127" s="12">
        <f t="shared" si="19"/>
        <v>0</v>
      </c>
      <c r="T127" s="12">
        <f t="shared" si="19"/>
        <v>0</v>
      </c>
      <c r="U127" s="12">
        <f t="shared" si="19"/>
        <v>0</v>
      </c>
      <c r="V127" s="12">
        <f t="shared" si="19"/>
        <v>0</v>
      </c>
      <c r="X127" s="50">
        <f>X128+X132</f>
        <v>582.2869999999999</v>
      </c>
      <c r="Y127" s="80">
        <f t="shared" si="11"/>
        <v>100</v>
      </c>
    </row>
    <row r="128" spans="1:25" s="24" customFormat="1" ht="31.5" outlineLevel="6">
      <c r="A128" s="5" t="s">
        <v>94</v>
      </c>
      <c r="B128" s="6" t="s">
        <v>71</v>
      </c>
      <c r="C128" s="6" t="s">
        <v>257</v>
      </c>
      <c r="D128" s="6" t="s">
        <v>93</v>
      </c>
      <c r="E128" s="6"/>
      <c r="F128" s="51">
        <f>F129+F130+F131</f>
        <v>560.71309</v>
      </c>
      <c r="G128" s="30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X128" s="51">
        <f>X129+X130+X131</f>
        <v>560.713</v>
      </c>
      <c r="Y128" s="80">
        <f t="shared" si="11"/>
        <v>99.99998394901036</v>
      </c>
    </row>
    <row r="129" spans="1:26" s="24" customFormat="1" ht="31.5" outlineLevel="6">
      <c r="A129" s="32" t="s">
        <v>237</v>
      </c>
      <c r="B129" s="33" t="s">
        <v>71</v>
      </c>
      <c r="C129" s="33" t="s">
        <v>257</v>
      </c>
      <c r="D129" s="33" t="s">
        <v>91</v>
      </c>
      <c r="E129" s="33"/>
      <c r="F129" s="52">
        <v>431.58302</v>
      </c>
      <c r="G129" s="30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X129" s="52">
        <v>431.583</v>
      </c>
      <c r="Y129" s="80">
        <f t="shared" si="11"/>
        <v>99.9999953658974</v>
      </c>
      <c r="Z129" s="90"/>
    </row>
    <row r="130" spans="1:26" s="24" customFormat="1" ht="31.5" outlineLevel="6">
      <c r="A130" s="32" t="s">
        <v>242</v>
      </c>
      <c r="B130" s="33" t="s">
        <v>71</v>
      </c>
      <c r="C130" s="33" t="s">
        <v>257</v>
      </c>
      <c r="D130" s="33" t="s">
        <v>92</v>
      </c>
      <c r="E130" s="33"/>
      <c r="F130" s="52">
        <v>0</v>
      </c>
      <c r="G130" s="30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X130" s="52">
        <v>0</v>
      </c>
      <c r="Y130" s="80">
        <v>0</v>
      </c>
      <c r="Z130" s="90"/>
    </row>
    <row r="131" spans="1:26" s="24" customFormat="1" ht="47.25" outlineLevel="6">
      <c r="A131" s="32" t="s">
        <v>238</v>
      </c>
      <c r="B131" s="33" t="s">
        <v>71</v>
      </c>
      <c r="C131" s="33" t="s">
        <v>257</v>
      </c>
      <c r="D131" s="33" t="s">
        <v>239</v>
      </c>
      <c r="E131" s="33"/>
      <c r="F131" s="52">
        <v>129.13007</v>
      </c>
      <c r="G131" s="30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X131" s="52">
        <v>129.13</v>
      </c>
      <c r="Y131" s="80">
        <f t="shared" si="11"/>
        <v>99.99994579109266</v>
      </c>
      <c r="Z131" s="90"/>
    </row>
    <row r="132" spans="1:26" s="24" customFormat="1" ht="15.75" outlineLevel="6">
      <c r="A132" s="5" t="s">
        <v>95</v>
      </c>
      <c r="B132" s="6" t="s">
        <v>71</v>
      </c>
      <c r="C132" s="6" t="s">
        <v>257</v>
      </c>
      <c r="D132" s="6" t="s">
        <v>96</v>
      </c>
      <c r="E132" s="6"/>
      <c r="F132" s="51">
        <f>F133</f>
        <v>21.57391</v>
      </c>
      <c r="G132" s="30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X132" s="51">
        <f>X133</f>
        <v>21.574</v>
      </c>
      <c r="Y132" s="80">
        <f t="shared" si="11"/>
        <v>100.00041717055461</v>
      </c>
      <c r="Z132" s="90"/>
    </row>
    <row r="133" spans="1:26" s="24" customFormat="1" ht="31.5" outlineLevel="6">
      <c r="A133" s="32" t="s">
        <v>97</v>
      </c>
      <c r="B133" s="33" t="s">
        <v>71</v>
      </c>
      <c r="C133" s="33" t="s">
        <v>257</v>
      </c>
      <c r="D133" s="33" t="s">
        <v>98</v>
      </c>
      <c r="E133" s="33"/>
      <c r="F133" s="52">
        <v>21.57391</v>
      </c>
      <c r="G133" s="30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X133" s="52">
        <v>21.574</v>
      </c>
      <c r="Y133" s="80">
        <f t="shared" si="11"/>
        <v>100.00041717055461</v>
      </c>
      <c r="Z133" s="90"/>
    </row>
    <row r="134" spans="1:26" s="24" customFormat="1" ht="31.5" outlineLevel="6">
      <c r="A134" s="40" t="s">
        <v>141</v>
      </c>
      <c r="B134" s="18" t="s">
        <v>71</v>
      </c>
      <c r="C134" s="18" t="s">
        <v>258</v>
      </c>
      <c r="D134" s="18" t="s">
        <v>5</v>
      </c>
      <c r="E134" s="18"/>
      <c r="F134" s="50">
        <f>F135+F138</f>
        <v>708.062</v>
      </c>
      <c r="G134" s="67">
        <f aca="true" t="shared" si="20" ref="G134:V134">G135</f>
        <v>0</v>
      </c>
      <c r="H134" s="12">
        <f t="shared" si="20"/>
        <v>0</v>
      </c>
      <c r="I134" s="12">
        <f t="shared" si="20"/>
        <v>0</v>
      </c>
      <c r="J134" s="12">
        <f t="shared" si="20"/>
        <v>0</v>
      </c>
      <c r="K134" s="12">
        <f t="shared" si="20"/>
        <v>0</v>
      </c>
      <c r="L134" s="12">
        <f t="shared" si="20"/>
        <v>0</v>
      </c>
      <c r="M134" s="12">
        <f t="shared" si="20"/>
        <v>0</v>
      </c>
      <c r="N134" s="12">
        <f t="shared" si="20"/>
        <v>0</v>
      </c>
      <c r="O134" s="12">
        <f t="shared" si="20"/>
        <v>0</v>
      </c>
      <c r="P134" s="12">
        <f t="shared" si="20"/>
        <v>0</v>
      </c>
      <c r="Q134" s="12">
        <f t="shared" si="20"/>
        <v>0</v>
      </c>
      <c r="R134" s="12">
        <f t="shared" si="20"/>
        <v>0</v>
      </c>
      <c r="S134" s="12">
        <f t="shared" si="20"/>
        <v>0</v>
      </c>
      <c r="T134" s="12">
        <f t="shared" si="20"/>
        <v>0</v>
      </c>
      <c r="U134" s="12">
        <f t="shared" si="20"/>
        <v>0</v>
      </c>
      <c r="V134" s="12">
        <f t="shared" si="20"/>
        <v>0</v>
      </c>
      <c r="X134" s="50">
        <f>X135+X138</f>
        <v>708.0619999999999</v>
      </c>
      <c r="Y134" s="80">
        <f t="shared" si="11"/>
        <v>99.99999999999999</v>
      </c>
      <c r="Z134" s="90"/>
    </row>
    <row r="135" spans="1:26" s="24" customFormat="1" ht="31.5" outlineLevel="6">
      <c r="A135" s="5" t="s">
        <v>94</v>
      </c>
      <c r="B135" s="6" t="s">
        <v>71</v>
      </c>
      <c r="C135" s="6" t="s">
        <v>258</v>
      </c>
      <c r="D135" s="6" t="s">
        <v>93</v>
      </c>
      <c r="E135" s="6"/>
      <c r="F135" s="51">
        <f>F136+F137</f>
        <v>650.97317</v>
      </c>
      <c r="G135" s="30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X135" s="51">
        <f>X136+X137</f>
        <v>650.9739999999999</v>
      </c>
      <c r="Y135" s="80">
        <f t="shared" si="11"/>
        <v>100.00012750141454</v>
      </c>
      <c r="Z135" s="90"/>
    </row>
    <row r="136" spans="1:26" s="24" customFormat="1" ht="31.5" outlineLevel="6">
      <c r="A136" s="32" t="s">
        <v>237</v>
      </c>
      <c r="B136" s="33" t="s">
        <v>71</v>
      </c>
      <c r="C136" s="33" t="s">
        <v>258</v>
      </c>
      <c r="D136" s="33" t="s">
        <v>91</v>
      </c>
      <c r="E136" s="33"/>
      <c r="F136" s="52">
        <f>518.74305-6.15763-7.89089</f>
        <v>504.69453</v>
      </c>
      <c r="G136" s="7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X136" s="52">
        <v>504.695</v>
      </c>
      <c r="Y136" s="80">
        <f t="shared" si="11"/>
        <v>100.0000931256378</v>
      </c>
      <c r="Z136" s="90"/>
    </row>
    <row r="137" spans="1:26" s="24" customFormat="1" ht="47.25" outlineLevel="6">
      <c r="A137" s="32" t="s">
        <v>238</v>
      </c>
      <c r="B137" s="33" t="s">
        <v>71</v>
      </c>
      <c r="C137" s="33" t="s">
        <v>258</v>
      </c>
      <c r="D137" s="33" t="s">
        <v>239</v>
      </c>
      <c r="E137" s="33"/>
      <c r="F137" s="52">
        <f>152.49369-2.84594-3.36911</f>
        <v>146.27863999999997</v>
      </c>
      <c r="G137" s="7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X137" s="52">
        <v>146.279</v>
      </c>
      <c r="Y137" s="80">
        <f t="shared" si="11"/>
        <v>100.00024610565153</v>
      </c>
      <c r="Z137" s="90"/>
    </row>
    <row r="138" spans="1:26" s="24" customFormat="1" ht="15.75" outlineLevel="6">
      <c r="A138" s="5" t="s">
        <v>95</v>
      </c>
      <c r="B138" s="6" t="s">
        <v>71</v>
      </c>
      <c r="C138" s="6" t="s">
        <v>258</v>
      </c>
      <c r="D138" s="6" t="s">
        <v>96</v>
      </c>
      <c r="E138" s="6"/>
      <c r="F138" s="51">
        <f>F139</f>
        <v>57.088829999999994</v>
      </c>
      <c r="G138" s="7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X138" s="51">
        <f>X139</f>
        <v>57.088</v>
      </c>
      <c r="Y138" s="80">
        <f t="shared" si="11"/>
        <v>99.99854612539792</v>
      </c>
      <c r="Z138" s="90"/>
    </row>
    <row r="139" spans="1:26" s="24" customFormat="1" ht="31.5" outlineLevel="6">
      <c r="A139" s="32" t="s">
        <v>97</v>
      </c>
      <c r="B139" s="33" t="s">
        <v>71</v>
      </c>
      <c r="C139" s="33" t="s">
        <v>258</v>
      </c>
      <c r="D139" s="33" t="s">
        <v>98</v>
      </c>
      <c r="E139" s="33"/>
      <c r="F139" s="52">
        <f>36.82526+9.00357+11.26</f>
        <v>57.088829999999994</v>
      </c>
      <c r="G139" s="7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X139" s="52">
        <v>57.088</v>
      </c>
      <c r="Y139" s="80">
        <f t="shared" si="11"/>
        <v>99.99854612539792</v>
      </c>
      <c r="Z139" s="90"/>
    </row>
    <row r="140" spans="1:25" s="24" customFormat="1" ht="15.75" outlineLevel="6">
      <c r="A140" s="13" t="s">
        <v>142</v>
      </c>
      <c r="B140" s="9" t="s">
        <v>71</v>
      </c>
      <c r="C140" s="9" t="s">
        <v>244</v>
      </c>
      <c r="D140" s="9" t="s">
        <v>5</v>
      </c>
      <c r="E140" s="9"/>
      <c r="F140" s="49">
        <f>F148+F155+F141+F162+F167+F170+F173</f>
        <v>12035.408800000001</v>
      </c>
      <c r="G140" s="134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97"/>
      <c r="X140" s="49">
        <f>X148+X155+X141+X162+X167+X170+X173</f>
        <v>12255.019</v>
      </c>
      <c r="Y140" s="80">
        <f aca="true" t="shared" si="21" ref="Y140:Y203">X140/F140*100</f>
        <v>101.82470079454218</v>
      </c>
    </row>
    <row r="141" spans="1:25" s="24" customFormat="1" ht="31.5" outlineLevel="6">
      <c r="A141" s="40" t="s">
        <v>215</v>
      </c>
      <c r="B141" s="18" t="s">
        <v>71</v>
      </c>
      <c r="C141" s="18" t="s">
        <v>259</v>
      </c>
      <c r="D141" s="18" t="s">
        <v>5</v>
      </c>
      <c r="E141" s="18"/>
      <c r="F141" s="50">
        <f>F142+F145</f>
        <v>30</v>
      </c>
      <c r="G141" s="134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97"/>
      <c r="X141" s="50">
        <f>X142+X145</f>
        <v>30</v>
      </c>
      <c r="Y141" s="80">
        <f t="shared" si="21"/>
        <v>100</v>
      </c>
    </row>
    <row r="142" spans="1:25" s="24" customFormat="1" ht="33.75" customHeight="1" outlineLevel="6">
      <c r="A142" s="5" t="s">
        <v>189</v>
      </c>
      <c r="B142" s="6" t="s">
        <v>71</v>
      </c>
      <c r="C142" s="6" t="s">
        <v>260</v>
      </c>
      <c r="D142" s="6" t="s">
        <v>5</v>
      </c>
      <c r="E142" s="11"/>
      <c r="F142" s="51">
        <f>F143</f>
        <v>0</v>
      </c>
      <c r="G142" s="134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97"/>
      <c r="X142" s="51">
        <f>X143</f>
        <v>0</v>
      </c>
      <c r="Y142" s="80">
        <v>0</v>
      </c>
    </row>
    <row r="143" spans="1:25" s="24" customFormat="1" ht="15.75" outlineLevel="6">
      <c r="A143" s="100" t="s">
        <v>95</v>
      </c>
      <c r="B143" s="101" t="s">
        <v>71</v>
      </c>
      <c r="C143" s="101" t="s">
        <v>260</v>
      </c>
      <c r="D143" s="101" t="s">
        <v>96</v>
      </c>
      <c r="E143" s="102"/>
      <c r="F143" s="105">
        <f>F144</f>
        <v>0</v>
      </c>
      <c r="G143" s="136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20"/>
      <c r="X143" s="105">
        <f>X144</f>
        <v>0</v>
      </c>
      <c r="Y143" s="80">
        <v>0</v>
      </c>
    </row>
    <row r="144" spans="1:25" s="24" customFormat="1" ht="31.5" outlineLevel="6">
      <c r="A144" s="32" t="s">
        <v>97</v>
      </c>
      <c r="B144" s="33" t="s">
        <v>71</v>
      </c>
      <c r="C144" s="33" t="s">
        <v>260</v>
      </c>
      <c r="D144" s="33" t="s">
        <v>98</v>
      </c>
      <c r="E144" s="11"/>
      <c r="F144" s="52">
        <v>0</v>
      </c>
      <c r="G144" s="134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97"/>
      <c r="X144" s="52">
        <v>0</v>
      </c>
      <c r="Y144" s="80">
        <v>0</v>
      </c>
    </row>
    <row r="145" spans="1:25" s="24" customFormat="1" ht="31.5" outlineLevel="6">
      <c r="A145" s="5" t="s">
        <v>190</v>
      </c>
      <c r="B145" s="6" t="s">
        <v>71</v>
      </c>
      <c r="C145" s="6" t="s">
        <v>261</v>
      </c>
      <c r="D145" s="6" t="s">
        <v>5</v>
      </c>
      <c r="E145" s="11"/>
      <c r="F145" s="51">
        <f>F146</f>
        <v>30</v>
      </c>
      <c r="G145" s="134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97"/>
      <c r="X145" s="51">
        <f>X146</f>
        <v>30</v>
      </c>
      <c r="Y145" s="80">
        <f t="shared" si="21"/>
        <v>100</v>
      </c>
    </row>
    <row r="146" spans="1:25" s="24" customFormat="1" ht="15.75" outlineLevel="6">
      <c r="A146" s="100" t="s">
        <v>95</v>
      </c>
      <c r="B146" s="101" t="s">
        <v>71</v>
      </c>
      <c r="C146" s="101" t="s">
        <v>261</v>
      </c>
      <c r="D146" s="101" t="s">
        <v>96</v>
      </c>
      <c r="E146" s="102"/>
      <c r="F146" s="105">
        <f>F147</f>
        <v>30</v>
      </c>
      <c r="G146" s="136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20"/>
      <c r="X146" s="105">
        <f>X147</f>
        <v>30</v>
      </c>
      <c r="Y146" s="80">
        <f t="shared" si="21"/>
        <v>100</v>
      </c>
    </row>
    <row r="147" spans="1:26" s="24" customFormat="1" ht="31.5" outlineLevel="6">
      <c r="A147" s="32" t="s">
        <v>97</v>
      </c>
      <c r="B147" s="33" t="s">
        <v>71</v>
      </c>
      <c r="C147" s="33" t="s">
        <v>261</v>
      </c>
      <c r="D147" s="33" t="s">
        <v>98</v>
      </c>
      <c r="E147" s="11"/>
      <c r="F147" s="52">
        <v>30</v>
      </c>
      <c r="G147" s="134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97"/>
      <c r="X147" s="52">
        <v>30</v>
      </c>
      <c r="Y147" s="80">
        <f t="shared" si="21"/>
        <v>100</v>
      </c>
      <c r="Z147" s="90"/>
    </row>
    <row r="148" spans="1:26" s="24" customFormat="1" ht="15.75" outlineLevel="6">
      <c r="A148" s="34" t="s">
        <v>216</v>
      </c>
      <c r="B148" s="18" t="s">
        <v>71</v>
      </c>
      <c r="C148" s="18" t="s">
        <v>262</v>
      </c>
      <c r="D148" s="18" t="s">
        <v>5</v>
      </c>
      <c r="E148" s="18"/>
      <c r="F148" s="50">
        <f>F149+F152</f>
        <v>50</v>
      </c>
      <c r="G148" s="134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97"/>
      <c r="X148" s="50">
        <f>X149+X152</f>
        <v>50</v>
      </c>
      <c r="Y148" s="80">
        <f t="shared" si="21"/>
        <v>100</v>
      </c>
      <c r="Z148" s="90"/>
    </row>
    <row r="149" spans="1:26" s="24" customFormat="1" ht="31.5" outlineLevel="6">
      <c r="A149" s="5" t="s">
        <v>143</v>
      </c>
      <c r="B149" s="6" t="s">
        <v>71</v>
      </c>
      <c r="C149" s="6" t="s">
        <v>263</v>
      </c>
      <c r="D149" s="6" t="s">
        <v>5</v>
      </c>
      <c r="E149" s="6"/>
      <c r="F149" s="51">
        <f>F150</f>
        <v>0</v>
      </c>
      <c r="G149" s="134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97"/>
      <c r="X149" s="51">
        <f>X150</f>
        <v>0</v>
      </c>
      <c r="Y149" s="80">
        <v>0</v>
      </c>
      <c r="Z149" s="90"/>
    </row>
    <row r="150" spans="1:26" s="24" customFormat="1" ht="15.75" outlineLevel="6">
      <c r="A150" s="100" t="s">
        <v>95</v>
      </c>
      <c r="B150" s="101" t="s">
        <v>71</v>
      </c>
      <c r="C150" s="101" t="s">
        <v>263</v>
      </c>
      <c r="D150" s="101" t="s">
        <v>96</v>
      </c>
      <c r="E150" s="101"/>
      <c r="F150" s="105">
        <f>F151</f>
        <v>0</v>
      </c>
      <c r="G150" s="136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20"/>
      <c r="X150" s="105">
        <f>X151</f>
        <v>0</v>
      </c>
      <c r="Y150" s="80">
        <v>0</v>
      </c>
      <c r="Z150" s="90"/>
    </row>
    <row r="151" spans="1:26" s="24" customFormat="1" ht="31.5" outlineLevel="6">
      <c r="A151" s="32" t="s">
        <v>97</v>
      </c>
      <c r="B151" s="33" t="s">
        <v>71</v>
      </c>
      <c r="C151" s="33" t="s">
        <v>263</v>
      </c>
      <c r="D151" s="33" t="s">
        <v>98</v>
      </c>
      <c r="E151" s="33"/>
      <c r="F151" s="52">
        <v>0</v>
      </c>
      <c r="G151" s="134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97"/>
      <c r="X151" s="52">
        <v>0</v>
      </c>
      <c r="Y151" s="80">
        <v>0</v>
      </c>
      <c r="Z151" s="90"/>
    </row>
    <row r="152" spans="1:26" s="24" customFormat="1" ht="31.5" outlineLevel="6">
      <c r="A152" s="5" t="s">
        <v>144</v>
      </c>
      <c r="B152" s="6" t="s">
        <v>71</v>
      </c>
      <c r="C152" s="6" t="s">
        <v>264</v>
      </c>
      <c r="D152" s="6" t="s">
        <v>5</v>
      </c>
      <c r="E152" s="6"/>
      <c r="F152" s="51">
        <f>F153</f>
        <v>50</v>
      </c>
      <c r="G152" s="134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97"/>
      <c r="X152" s="51">
        <f>X153</f>
        <v>50</v>
      </c>
      <c r="Y152" s="80">
        <f t="shared" si="21"/>
        <v>100</v>
      </c>
      <c r="Z152" s="90"/>
    </row>
    <row r="153" spans="1:26" s="24" customFormat="1" ht="15.75" outlineLevel="6">
      <c r="A153" s="100" t="s">
        <v>95</v>
      </c>
      <c r="B153" s="101" t="s">
        <v>71</v>
      </c>
      <c r="C153" s="101" t="s">
        <v>264</v>
      </c>
      <c r="D153" s="101" t="s">
        <v>96</v>
      </c>
      <c r="E153" s="101"/>
      <c r="F153" s="105">
        <f>F154</f>
        <v>50</v>
      </c>
      <c r="G153" s="136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20"/>
      <c r="X153" s="105">
        <f>X154</f>
        <v>50</v>
      </c>
      <c r="Y153" s="80">
        <f t="shared" si="21"/>
        <v>100</v>
      </c>
      <c r="Z153" s="90"/>
    </row>
    <row r="154" spans="1:26" s="24" customFormat="1" ht="31.5" outlineLevel="6">
      <c r="A154" s="32" t="s">
        <v>97</v>
      </c>
      <c r="B154" s="33" t="s">
        <v>71</v>
      </c>
      <c r="C154" s="33" t="s">
        <v>264</v>
      </c>
      <c r="D154" s="33" t="s">
        <v>98</v>
      </c>
      <c r="E154" s="33"/>
      <c r="F154" s="52">
        <v>50</v>
      </c>
      <c r="G154" s="134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97"/>
      <c r="X154" s="52">
        <v>50</v>
      </c>
      <c r="Y154" s="80">
        <f t="shared" si="21"/>
        <v>100</v>
      </c>
      <c r="Z154" s="90"/>
    </row>
    <row r="155" spans="1:26" s="24" customFormat="1" ht="31.5" outlineLevel="6">
      <c r="A155" s="34" t="s">
        <v>217</v>
      </c>
      <c r="B155" s="18" t="s">
        <v>71</v>
      </c>
      <c r="C155" s="18" t="s">
        <v>265</v>
      </c>
      <c r="D155" s="18" t="s">
        <v>5</v>
      </c>
      <c r="E155" s="18"/>
      <c r="F155" s="50">
        <f>F156+F159</f>
        <v>10</v>
      </c>
      <c r="G155" s="134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97"/>
      <c r="X155" s="50">
        <f>X156+X159</f>
        <v>9.9</v>
      </c>
      <c r="Y155" s="80">
        <f t="shared" si="21"/>
        <v>99</v>
      </c>
      <c r="Z155" s="90"/>
    </row>
    <row r="156" spans="1:26" s="24" customFormat="1" ht="47.25" outlineLevel="6">
      <c r="A156" s="5" t="s">
        <v>145</v>
      </c>
      <c r="B156" s="6" t="s">
        <v>71</v>
      </c>
      <c r="C156" s="6" t="s">
        <v>266</v>
      </c>
      <c r="D156" s="6" t="s">
        <v>5</v>
      </c>
      <c r="E156" s="6"/>
      <c r="F156" s="51">
        <f>F157</f>
        <v>10</v>
      </c>
      <c r="G156" s="134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97"/>
      <c r="X156" s="51">
        <f>X157</f>
        <v>9.9</v>
      </c>
      <c r="Y156" s="80">
        <f t="shared" si="21"/>
        <v>99</v>
      </c>
      <c r="Z156" s="90"/>
    </row>
    <row r="157" spans="1:26" s="24" customFormat="1" ht="15.75" outlineLevel="6">
      <c r="A157" s="100" t="s">
        <v>95</v>
      </c>
      <c r="B157" s="101" t="s">
        <v>71</v>
      </c>
      <c r="C157" s="101" t="s">
        <v>266</v>
      </c>
      <c r="D157" s="101" t="s">
        <v>96</v>
      </c>
      <c r="E157" s="101"/>
      <c r="F157" s="105">
        <f>F158</f>
        <v>10</v>
      </c>
      <c r="G157" s="136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20"/>
      <c r="X157" s="105">
        <f>X158</f>
        <v>9.9</v>
      </c>
      <c r="Y157" s="80">
        <f t="shared" si="21"/>
        <v>99</v>
      </c>
      <c r="Z157" s="90"/>
    </row>
    <row r="158" spans="1:26" s="24" customFormat="1" ht="31.5" outlineLevel="6">
      <c r="A158" s="32" t="s">
        <v>97</v>
      </c>
      <c r="B158" s="33" t="s">
        <v>71</v>
      </c>
      <c r="C158" s="33" t="s">
        <v>266</v>
      </c>
      <c r="D158" s="33" t="s">
        <v>98</v>
      </c>
      <c r="E158" s="33"/>
      <c r="F158" s="52">
        <v>10</v>
      </c>
      <c r="G158" s="134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97"/>
      <c r="X158" s="52">
        <v>9.9</v>
      </c>
      <c r="Y158" s="80">
        <f t="shared" si="21"/>
        <v>99</v>
      </c>
      <c r="Z158" s="90"/>
    </row>
    <row r="159" spans="1:25" s="24" customFormat="1" ht="47.25" outlineLevel="6">
      <c r="A159" s="5" t="s">
        <v>347</v>
      </c>
      <c r="B159" s="6" t="s">
        <v>71</v>
      </c>
      <c r="C159" s="6" t="s">
        <v>348</v>
      </c>
      <c r="D159" s="6" t="s">
        <v>5</v>
      </c>
      <c r="E159" s="6"/>
      <c r="F159" s="51">
        <f>F160</f>
        <v>0</v>
      </c>
      <c r="G159" s="134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97"/>
      <c r="X159" s="51">
        <f>X160</f>
        <v>0</v>
      </c>
      <c r="Y159" s="80">
        <v>0</v>
      </c>
    </row>
    <row r="160" spans="1:25" s="24" customFormat="1" ht="15.75" outlineLevel="6">
      <c r="A160" s="100" t="s">
        <v>95</v>
      </c>
      <c r="B160" s="101" t="s">
        <v>71</v>
      </c>
      <c r="C160" s="101" t="s">
        <v>348</v>
      </c>
      <c r="D160" s="101" t="s">
        <v>96</v>
      </c>
      <c r="E160" s="101"/>
      <c r="F160" s="105">
        <f>F161</f>
        <v>0</v>
      </c>
      <c r="G160" s="136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20"/>
      <c r="X160" s="105">
        <f>X161</f>
        <v>0</v>
      </c>
      <c r="Y160" s="80">
        <v>0</v>
      </c>
    </row>
    <row r="161" spans="1:25" s="24" customFormat="1" ht="31.5" outlineLevel="6">
      <c r="A161" s="32" t="s">
        <v>97</v>
      </c>
      <c r="B161" s="33" t="s">
        <v>71</v>
      </c>
      <c r="C161" s="33" t="s">
        <v>348</v>
      </c>
      <c r="D161" s="33" t="s">
        <v>98</v>
      </c>
      <c r="E161" s="33"/>
      <c r="F161" s="52">
        <v>0</v>
      </c>
      <c r="G161" s="134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97"/>
      <c r="X161" s="52">
        <v>0</v>
      </c>
      <c r="Y161" s="80">
        <v>0</v>
      </c>
    </row>
    <row r="162" spans="1:25" s="24" customFormat="1" ht="34.5" customHeight="1" outlineLevel="6">
      <c r="A162" s="34" t="s">
        <v>334</v>
      </c>
      <c r="B162" s="18" t="s">
        <v>71</v>
      </c>
      <c r="C162" s="18" t="s">
        <v>338</v>
      </c>
      <c r="D162" s="18" t="s">
        <v>5</v>
      </c>
      <c r="E162" s="18"/>
      <c r="F162" s="50">
        <f>F163+F165</f>
        <v>11548.399000000001</v>
      </c>
      <c r="G162" s="7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X162" s="50">
        <f>X163+X165</f>
        <v>11772.038</v>
      </c>
      <c r="Y162" s="80">
        <f t="shared" si="21"/>
        <v>101.93653683077628</v>
      </c>
    </row>
    <row r="163" spans="1:25" s="24" customFormat="1" ht="15.75" outlineLevel="6">
      <c r="A163" s="5" t="s">
        <v>118</v>
      </c>
      <c r="B163" s="6" t="s">
        <v>71</v>
      </c>
      <c r="C163" s="6" t="s">
        <v>356</v>
      </c>
      <c r="D163" s="6" t="s">
        <v>119</v>
      </c>
      <c r="E163" s="6"/>
      <c r="F163" s="51">
        <f>F164</f>
        <v>4042</v>
      </c>
      <c r="G163" s="7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X163" s="51">
        <f>X164</f>
        <v>4265.639</v>
      </c>
      <c r="Y163" s="80">
        <f t="shared" si="21"/>
        <v>105.53287976249382</v>
      </c>
    </row>
    <row r="164" spans="1:26" s="24" customFormat="1" ht="47.25" outlineLevel="6">
      <c r="A164" s="36" t="s">
        <v>197</v>
      </c>
      <c r="B164" s="33" t="s">
        <v>71</v>
      </c>
      <c r="C164" s="33" t="s">
        <v>356</v>
      </c>
      <c r="D164" s="33" t="s">
        <v>85</v>
      </c>
      <c r="E164" s="33"/>
      <c r="F164" s="52">
        <v>4042</v>
      </c>
      <c r="G164" s="7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X164" s="52">
        <v>4265.639</v>
      </c>
      <c r="Y164" s="80">
        <f t="shared" si="21"/>
        <v>105.53287976249382</v>
      </c>
      <c r="Z164" s="90"/>
    </row>
    <row r="165" spans="1:26" s="24" customFormat="1" ht="15.75" outlineLevel="6">
      <c r="A165" s="5" t="s">
        <v>118</v>
      </c>
      <c r="B165" s="6" t="s">
        <v>71</v>
      </c>
      <c r="C165" s="6" t="s">
        <v>337</v>
      </c>
      <c r="D165" s="6" t="s">
        <v>119</v>
      </c>
      <c r="E165" s="6"/>
      <c r="F165" s="51">
        <f>F166</f>
        <v>7506.399</v>
      </c>
      <c r="G165" s="7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X165" s="51">
        <f>X166</f>
        <v>7506.399</v>
      </c>
      <c r="Y165" s="80">
        <f t="shared" si="21"/>
        <v>100</v>
      </c>
      <c r="Z165" s="90"/>
    </row>
    <row r="166" spans="1:26" s="24" customFormat="1" ht="47.25" outlineLevel="6">
      <c r="A166" s="36" t="s">
        <v>197</v>
      </c>
      <c r="B166" s="33" t="s">
        <v>71</v>
      </c>
      <c r="C166" s="33" t="s">
        <v>337</v>
      </c>
      <c r="D166" s="33" t="s">
        <v>85</v>
      </c>
      <c r="E166" s="33"/>
      <c r="F166" s="52">
        <v>7506.399</v>
      </c>
      <c r="G166" s="134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97"/>
      <c r="X166" s="52">
        <v>7506.399</v>
      </c>
      <c r="Y166" s="80">
        <f t="shared" si="21"/>
        <v>100</v>
      </c>
      <c r="Z166" s="90"/>
    </row>
    <row r="167" spans="1:26" s="24" customFormat="1" ht="31.5" outlineLevel="6">
      <c r="A167" s="34" t="s">
        <v>419</v>
      </c>
      <c r="B167" s="18" t="s">
        <v>71</v>
      </c>
      <c r="C167" s="18" t="s">
        <v>351</v>
      </c>
      <c r="D167" s="18" t="s">
        <v>5</v>
      </c>
      <c r="E167" s="18"/>
      <c r="F167" s="50">
        <f>F168</f>
        <v>19.9658</v>
      </c>
      <c r="G167" s="7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X167" s="50">
        <f>X168</f>
        <v>19.966</v>
      </c>
      <c r="Y167" s="80">
        <f t="shared" si="21"/>
        <v>100.00100171292911</v>
      </c>
      <c r="Z167" s="90"/>
    </row>
    <row r="168" spans="1:26" s="24" customFormat="1" ht="15.75" outlineLevel="6">
      <c r="A168" s="5" t="s">
        <v>95</v>
      </c>
      <c r="B168" s="6" t="s">
        <v>71</v>
      </c>
      <c r="C168" s="6" t="s">
        <v>352</v>
      </c>
      <c r="D168" s="6" t="s">
        <v>96</v>
      </c>
      <c r="E168" s="6"/>
      <c r="F168" s="51">
        <f>F169</f>
        <v>19.9658</v>
      </c>
      <c r="G168" s="7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X168" s="51">
        <f>X169</f>
        <v>19.966</v>
      </c>
      <c r="Y168" s="80">
        <f t="shared" si="21"/>
        <v>100.00100171292911</v>
      </c>
      <c r="Z168" s="90"/>
    </row>
    <row r="169" spans="1:26" s="24" customFormat="1" ht="31.5" outlineLevel="6">
      <c r="A169" s="36" t="s">
        <v>97</v>
      </c>
      <c r="B169" s="33" t="s">
        <v>71</v>
      </c>
      <c r="C169" s="33" t="s">
        <v>352</v>
      </c>
      <c r="D169" s="33" t="s">
        <v>98</v>
      </c>
      <c r="E169" s="33"/>
      <c r="F169" s="52">
        <v>19.9658</v>
      </c>
      <c r="G169" s="7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X169" s="52">
        <v>19.966</v>
      </c>
      <c r="Y169" s="80">
        <f t="shared" si="21"/>
        <v>100.00100171292911</v>
      </c>
      <c r="Z169" s="90"/>
    </row>
    <row r="170" spans="1:26" s="24" customFormat="1" ht="31.5" outlineLevel="6">
      <c r="A170" s="34" t="s">
        <v>420</v>
      </c>
      <c r="B170" s="18" t="s">
        <v>71</v>
      </c>
      <c r="C170" s="18" t="s">
        <v>373</v>
      </c>
      <c r="D170" s="18" t="s">
        <v>5</v>
      </c>
      <c r="E170" s="18"/>
      <c r="F170" s="50">
        <f>F171</f>
        <v>10</v>
      </c>
      <c r="G170" s="7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X170" s="50">
        <f>X171</f>
        <v>9.9</v>
      </c>
      <c r="Y170" s="80">
        <f t="shared" si="21"/>
        <v>99</v>
      </c>
      <c r="Z170" s="90"/>
    </row>
    <row r="171" spans="1:26" s="24" customFormat="1" ht="15.75" outlineLevel="6">
      <c r="A171" s="5" t="s">
        <v>95</v>
      </c>
      <c r="B171" s="6" t="s">
        <v>71</v>
      </c>
      <c r="C171" s="6" t="s">
        <v>374</v>
      </c>
      <c r="D171" s="6" t="s">
        <v>96</v>
      </c>
      <c r="E171" s="6"/>
      <c r="F171" s="51">
        <f>F172</f>
        <v>10</v>
      </c>
      <c r="G171" s="7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X171" s="51">
        <f>X172</f>
        <v>9.9</v>
      </c>
      <c r="Y171" s="80">
        <f t="shared" si="21"/>
        <v>99</v>
      </c>
      <c r="Z171" s="90"/>
    </row>
    <row r="172" spans="1:26" s="24" customFormat="1" ht="31.5" outlineLevel="6">
      <c r="A172" s="36" t="s">
        <v>97</v>
      </c>
      <c r="B172" s="33" t="s">
        <v>71</v>
      </c>
      <c r="C172" s="33" t="s">
        <v>374</v>
      </c>
      <c r="D172" s="33" t="s">
        <v>98</v>
      </c>
      <c r="E172" s="33"/>
      <c r="F172" s="52">
        <v>10</v>
      </c>
      <c r="G172" s="7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X172" s="52">
        <v>9.9</v>
      </c>
      <c r="Y172" s="80">
        <f t="shared" si="21"/>
        <v>99</v>
      </c>
      <c r="Z172" s="90"/>
    </row>
    <row r="173" spans="1:26" s="24" customFormat="1" ht="31.5" outlineLevel="6">
      <c r="A173" s="34" t="s">
        <v>421</v>
      </c>
      <c r="B173" s="18" t="s">
        <v>71</v>
      </c>
      <c r="C173" s="18" t="s">
        <v>375</v>
      </c>
      <c r="D173" s="18" t="s">
        <v>5</v>
      </c>
      <c r="E173" s="18"/>
      <c r="F173" s="50">
        <f>F174+F176</f>
        <v>367.044</v>
      </c>
      <c r="G173" s="7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X173" s="50">
        <f>X174+X176</f>
        <v>363.215</v>
      </c>
      <c r="Y173" s="80">
        <f t="shared" si="21"/>
        <v>98.95680081952027</v>
      </c>
      <c r="Z173" s="90"/>
    </row>
    <row r="174" spans="1:26" s="24" customFormat="1" ht="15.75" outlineLevel="6">
      <c r="A174" s="5" t="s">
        <v>95</v>
      </c>
      <c r="B174" s="6" t="s">
        <v>71</v>
      </c>
      <c r="C174" s="6" t="s">
        <v>376</v>
      </c>
      <c r="D174" s="6" t="s">
        <v>96</v>
      </c>
      <c r="E174" s="6"/>
      <c r="F174" s="51">
        <f>F175</f>
        <v>366.344</v>
      </c>
      <c r="G174" s="7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X174" s="51">
        <f>X175</f>
        <v>362.515</v>
      </c>
      <c r="Y174" s="80">
        <f t="shared" si="21"/>
        <v>98.9548075033302</v>
      </c>
      <c r="Z174" s="90"/>
    </row>
    <row r="175" spans="1:26" s="24" customFormat="1" ht="31.5" outlineLevel="6">
      <c r="A175" s="36" t="s">
        <v>97</v>
      </c>
      <c r="B175" s="33" t="s">
        <v>71</v>
      </c>
      <c r="C175" s="33" t="s">
        <v>376</v>
      </c>
      <c r="D175" s="33" t="s">
        <v>98</v>
      </c>
      <c r="E175" s="33"/>
      <c r="F175" s="52">
        <v>366.344</v>
      </c>
      <c r="G175" s="7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X175" s="52">
        <v>362.515</v>
      </c>
      <c r="Y175" s="80">
        <f t="shared" si="21"/>
        <v>98.9548075033302</v>
      </c>
      <c r="Z175" s="90"/>
    </row>
    <row r="176" spans="1:26" s="24" customFormat="1" ht="15.75" outlineLevel="6">
      <c r="A176" s="5" t="s">
        <v>99</v>
      </c>
      <c r="B176" s="6" t="s">
        <v>71</v>
      </c>
      <c r="C176" s="6" t="s">
        <v>376</v>
      </c>
      <c r="D176" s="6" t="s">
        <v>100</v>
      </c>
      <c r="E176" s="6"/>
      <c r="F176" s="51">
        <f>F177</f>
        <v>0.7</v>
      </c>
      <c r="G176" s="7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X176" s="51">
        <f>X177</f>
        <v>0.7</v>
      </c>
      <c r="Y176" s="80">
        <f t="shared" si="21"/>
        <v>100</v>
      </c>
      <c r="Z176" s="90"/>
    </row>
    <row r="177" spans="1:26" s="24" customFormat="1" ht="15.75" outlineLevel="6">
      <c r="A177" s="32" t="s">
        <v>346</v>
      </c>
      <c r="B177" s="33" t="s">
        <v>71</v>
      </c>
      <c r="C177" s="33" t="s">
        <v>376</v>
      </c>
      <c r="D177" s="33" t="s">
        <v>345</v>
      </c>
      <c r="E177" s="33"/>
      <c r="F177" s="52">
        <v>0.7</v>
      </c>
      <c r="G177" s="7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X177" s="52">
        <v>0.7</v>
      </c>
      <c r="Y177" s="80">
        <f t="shared" si="21"/>
        <v>100</v>
      </c>
      <c r="Z177" s="90"/>
    </row>
    <row r="178" spans="1:25" s="24" customFormat="1" ht="15.75" outlineLevel="6">
      <c r="A178" s="42" t="s">
        <v>146</v>
      </c>
      <c r="B178" s="29" t="s">
        <v>147</v>
      </c>
      <c r="C178" s="29" t="s">
        <v>244</v>
      </c>
      <c r="D178" s="29" t="s">
        <v>5</v>
      </c>
      <c r="E178" s="29"/>
      <c r="F178" s="55">
        <f>F179</f>
        <v>1773.24</v>
      </c>
      <c r="G178" s="134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97"/>
      <c r="X178" s="55">
        <f>X179</f>
        <v>1773.24</v>
      </c>
      <c r="Y178" s="80">
        <f t="shared" si="21"/>
        <v>100</v>
      </c>
    </row>
    <row r="179" spans="1:25" ht="15.75" outlineLevel="6">
      <c r="A179" s="8" t="s">
        <v>83</v>
      </c>
      <c r="B179" s="9" t="s">
        <v>84</v>
      </c>
      <c r="C179" s="9" t="s">
        <v>244</v>
      </c>
      <c r="D179" s="9" t="s">
        <v>5</v>
      </c>
      <c r="E179" s="9" t="s">
        <v>5</v>
      </c>
      <c r="F179" s="49">
        <f>F180</f>
        <v>1773.24</v>
      </c>
      <c r="G179" s="138" t="e">
        <f>#REF!</f>
        <v>#REF!</v>
      </c>
      <c r="H179" s="139" t="e">
        <f>#REF!</f>
        <v>#REF!</v>
      </c>
      <c r="I179" s="139" t="e">
        <f>#REF!</f>
        <v>#REF!</v>
      </c>
      <c r="J179" s="139" t="e">
        <f>#REF!</f>
        <v>#REF!</v>
      </c>
      <c r="K179" s="139" t="e">
        <f>#REF!</f>
        <v>#REF!</v>
      </c>
      <c r="L179" s="139" t="e">
        <f>#REF!</f>
        <v>#REF!</v>
      </c>
      <c r="M179" s="139" t="e">
        <f>#REF!</f>
        <v>#REF!</v>
      </c>
      <c r="N179" s="139" t="e">
        <f>#REF!</f>
        <v>#REF!</v>
      </c>
      <c r="O179" s="139" t="e">
        <f>#REF!</f>
        <v>#REF!</v>
      </c>
      <c r="P179" s="139" t="e">
        <f>#REF!</f>
        <v>#REF!</v>
      </c>
      <c r="Q179" s="139" t="e">
        <f>#REF!</f>
        <v>#REF!</v>
      </c>
      <c r="R179" s="139" t="e">
        <f>#REF!</f>
        <v>#REF!</v>
      </c>
      <c r="S179" s="139" t="e">
        <f>#REF!</f>
        <v>#REF!</v>
      </c>
      <c r="T179" s="139" t="e">
        <f>#REF!</f>
        <v>#REF!</v>
      </c>
      <c r="U179" s="139" t="e">
        <f>#REF!</f>
        <v>#REF!</v>
      </c>
      <c r="V179" s="140" t="e">
        <f>#REF!</f>
        <v>#REF!</v>
      </c>
      <c r="W179" s="141"/>
      <c r="X179" s="49">
        <f>X180</f>
        <v>1773.24</v>
      </c>
      <c r="Y179" s="80">
        <f t="shared" si="21"/>
        <v>100</v>
      </c>
    </row>
    <row r="180" spans="1:25" ht="31.5" outlineLevel="6">
      <c r="A180" s="21" t="s">
        <v>133</v>
      </c>
      <c r="B180" s="9" t="s">
        <v>84</v>
      </c>
      <c r="C180" s="9" t="s">
        <v>245</v>
      </c>
      <c r="D180" s="9" t="s">
        <v>5</v>
      </c>
      <c r="E180" s="9"/>
      <c r="F180" s="49">
        <f>F181</f>
        <v>1773.24</v>
      </c>
      <c r="G180" s="153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5"/>
      <c r="W180" s="145"/>
      <c r="X180" s="49">
        <f>X181</f>
        <v>1773.24</v>
      </c>
      <c r="Y180" s="80">
        <f t="shared" si="21"/>
        <v>100</v>
      </c>
    </row>
    <row r="181" spans="1:25" ht="31.5" outlineLevel="6">
      <c r="A181" s="21" t="s">
        <v>135</v>
      </c>
      <c r="B181" s="9" t="s">
        <v>84</v>
      </c>
      <c r="C181" s="9" t="s">
        <v>246</v>
      </c>
      <c r="D181" s="9" t="s">
        <v>5</v>
      </c>
      <c r="E181" s="9"/>
      <c r="F181" s="49">
        <f>F182</f>
        <v>1773.24</v>
      </c>
      <c r="G181" s="153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5"/>
      <c r="W181" s="145"/>
      <c r="X181" s="49">
        <f>X182</f>
        <v>1773.24</v>
      </c>
      <c r="Y181" s="80">
        <f t="shared" si="21"/>
        <v>100</v>
      </c>
    </row>
    <row r="182" spans="1:25" ht="31.5" outlineLevel="6">
      <c r="A182" s="34" t="s">
        <v>42</v>
      </c>
      <c r="B182" s="18" t="s">
        <v>84</v>
      </c>
      <c r="C182" s="18" t="s">
        <v>267</v>
      </c>
      <c r="D182" s="18" t="s">
        <v>5</v>
      </c>
      <c r="E182" s="18" t="s">
        <v>5</v>
      </c>
      <c r="F182" s="50">
        <f>F183</f>
        <v>1773.24</v>
      </c>
      <c r="G182" s="142">
        <f>G183</f>
        <v>1397.92</v>
      </c>
      <c r="H182" s="143">
        <f aca="true" t="shared" si="22" ref="H182:V182">H183</f>
        <v>0</v>
      </c>
      <c r="I182" s="143">
        <f t="shared" si="22"/>
        <v>0</v>
      </c>
      <c r="J182" s="143">
        <f t="shared" si="22"/>
        <v>0</v>
      </c>
      <c r="K182" s="143">
        <f t="shared" si="22"/>
        <v>0</v>
      </c>
      <c r="L182" s="143">
        <f t="shared" si="22"/>
        <v>0</v>
      </c>
      <c r="M182" s="143">
        <f t="shared" si="22"/>
        <v>0</v>
      </c>
      <c r="N182" s="143">
        <f t="shared" si="22"/>
        <v>0</v>
      </c>
      <c r="O182" s="143">
        <f t="shared" si="22"/>
        <v>0</v>
      </c>
      <c r="P182" s="143">
        <f t="shared" si="22"/>
        <v>0</v>
      </c>
      <c r="Q182" s="143">
        <f t="shared" si="22"/>
        <v>0</v>
      </c>
      <c r="R182" s="143">
        <f t="shared" si="22"/>
        <v>0</v>
      </c>
      <c r="S182" s="143">
        <f t="shared" si="22"/>
        <v>0</v>
      </c>
      <c r="T182" s="143">
        <f t="shared" si="22"/>
        <v>0</v>
      </c>
      <c r="U182" s="143">
        <f t="shared" si="22"/>
        <v>0</v>
      </c>
      <c r="V182" s="144">
        <f t="shared" si="22"/>
        <v>0</v>
      </c>
      <c r="W182" s="145"/>
      <c r="X182" s="50">
        <f>X183</f>
        <v>1773.24</v>
      </c>
      <c r="Y182" s="80">
        <f t="shared" si="21"/>
        <v>100</v>
      </c>
    </row>
    <row r="183" spans="1:26" ht="15.75" outlineLevel="6">
      <c r="A183" s="60" t="s">
        <v>114</v>
      </c>
      <c r="B183" s="59" t="s">
        <v>84</v>
      </c>
      <c r="C183" s="59" t="s">
        <v>267</v>
      </c>
      <c r="D183" s="59" t="s">
        <v>115</v>
      </c>
      <c r="E183" s="59" t="s">
        <v>18</v>
      </c>
      <c r="F183" s="61">
        <v>1773.24</v>
      </c>
      <c r="G183" s="146">
        <v>1397.92</v>
      </c>
      <c r="H183" s="147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148"/>
      <c r="W183" s="149"/>
      <c r="X183" s="61">
        <v>1773.24</v>
      </c>
      <c r="Y183" s="80">
        <f t="shared" si="21"/>
        <v>100</v>
      </c>
      <c r="Z183" s="159"/>
    </row>
    <row r="184" spans="1:26" s="24" customFormat="1" ht="32.25" customHeight="1" outlineLevel="6">
      <c r="A184" s="15" t="s">
        <v>59</v>
      </c>
      <c r="B184" s="16" t="s">
        <v>58</v>
      </c>
      <c r="C184" s="16" t="s">
        <v>244</v>
      </c>
      <c r="D184" s="16" t="s">
        <v>5</v>
      </c>
      <c r="E184" s="16"/>
      <c r="F184" s="103">
        <f aca="true" t="shared" si="23" ref="F184:F189">F185</f>
        <v>592.89808</v>
      </c>
      <c r="G184" s="104">
        <f aca="true" t="shared" si="24" ref="G184:V184">G185</f>
        <v>0</v>
      </c>
      <c r="H184" s="103">
        <f t="shared" si="24"/>
        <v>0</v>
      </c>
      <c r="I184" s="103">
        <f t="shared" si="24"/>
        <v>0</v>
      </c>
      <c r="J184" s="103">
        <f t="shared" si="24"/>
        <v>0</v>
      </c>
      <c r="K184" s="103">
        <f t="shared" si="24"/>
        <v>0</v>
      </c>
      <c r="L184" s="103">
        <f t="shared" si="24"/>
        <v>0</v>
      </c>
      <c r="M184" s="103">
        <f t="shared" si="24"/>
        <v>0</v>
      </c>
      <c r="N184" s="103">
        <f t="shared" si="24"/>
        <v>0</v>
      </c>
      <c r="O184" s="103">
        <f t="shared" si="24"/>
        <v>0</v>
      </c>
      <c r="P184" s="103">
        <f t="shared" si="24"/>
        <v>0</v>
      </c>
      <c r="Q184" s="103">
        <f t="shared" si="24"/>
        <v>0</v>
      </c>
      <c r="R184" s="103">
        <f t="shared" si="24"/>
        <v>0</v>
      </c>
      <c r="S184" s="103">
        <f t="shared" si="24"/>
        <v>0</v>
      </c>
      <c r="T184" s="103">
        <f t="shared" si="24"/>
        <v>0</v>
      </c>
      <c r="U184" s="103">
        <f t="shared" si="24"/>
        <v>0</v>
      </c>
      <c r="V184" s="103">
        <f t="shared" si="24"/>
        <v>0</v>
      </c>
      <c r="W184" s="92"/>
      <c r="X184" s="103">
        <f aca="true" t="shared" si="25" ref="X184:X189">X185</f>
        <v>502.456</v>
      </c>
      <c r="Y184" s="80">
        <f t="shared" si="21"/>
        <v>84.7457627118644</v>
      </c>
      <c r="Z184" s="90"/>
    </row>
    <row r="185" spans="1:26" s="24" customFormat="1" ht="48" customHeight="1" outlineLevel="3">
      <c r="A185" s="8" t="s">
        <v>34</v>
      </c>
      <c r="B185" s="9" t="s">
        <v>10</v>
      </c>
      <c r="C185" s="9" t="s">
        <v>244</v>
      </c>
      <c r="D185" s="9" t="s">
        <v>5</v>
      </c>
      <c r="E185" s="9"/>
      <c r="F185" s="58">
        <f t="shared" si="23"/>
        <v>592.89808</v>
      </c>
      <c r="G185" s="91">
        <f aca="true" t="shared" si="26" ref="G185:V185">G187</f>
        <v>0</v>
      </c>
      <c r="H185" s="58">
        <f t="shared" si="26"/>
        <v>0</v>
      </c>
      <c r="I185" s="58">
        <f t="shared" si="26"/>
        <v>0</v>
      </c>
      <c r="J185" s="58">
        <f t="shared" si="26"/>
        <v>0</v>
      </c>
      <c r="K185" s="58">
        <f t="shared" si="26"/>
        <v>0</v>
      </c>
      <c r="L185" s="58">
        <f t="shared" si="26"/>
        <v>0</v>
      </c>
      <c r="M185" s="58">
        <f t="shared" si="26"/>
        <v>0</v>
      </c>
      <c r="N185" s="58">
        <f t="shared" si="26"/>
        <v>0</v>
      </c>
      <c r="O185" s="58">
        <f t="shared" si="26"/>
        <v>0</v>
      </c>
      <c r="P185" s="58">
        <f t="shared" si="26"/>
        <v>0</v>
      </c>
      <c r="Q185" s="58">
        <f t="shared" si="26"/>
        <v>0</v>
      </c>
      <c r="R185" s="58">
        <f t="shared" si="26"/>
        <v>0</v>
      </c>
      <c r="S185" s="58">
        <f t="shared" si="26"/>
        <v>0</v>
      </c>
      <c r="T185" s="58">
        <f t="shared" si="26"/>
        <v>0</v>
      </c>
      <c r="U185" s="58">
        <f t="shared" si="26"/>
        <v>0</v>
      </c>
      <c r="V185" s="58">
        <f t="shared" si="26"/>
        <v>0</v>
      </c>
      <c r="W185" s="92"/>
      <c r="X185" s="58">
        <f t="shared" si="25"/>
        <v>502.456</v>
      </c>
      <c r="Y185" s="80">
        <f t="shared" si="21"/>
        <v>84.7457627118644</v>
      </c>
      <c r="Z185" s="90"/>
    </row>
    <row r="186" spans="1:26" s="24" customFormat="1" ht="34.5" customHeight="1" outlineLevel="3">
      <c r="A186" s="21" t="s">
        <v>133</v>
      </c>
      <c r="B186" s="9" t="s">
        <v>10</v>
      </c>
      <c r="C186" s="9" t="s">
        <v>245</v>
      </c>
      <c r="D186" s="9" t="s">
        <v>5</v>
      </c>
      <c r="E186" s="9"/>
      <c r="F186" s="58">
        <f t="shared" si="23"/>
        <v>592.89808</v>
      </c>
      <c r="G186" s="91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92"/>
      <c r="X186" s="58">
        <f t="shared" si="25"/>
        <v>502.456</v>
      </c>
      <c r="Y186" s="80">
        <f t="shared" si="21"/>
        <v>84.7457627118644</v>
      </c>
      <c r="Z186" s="90"/>
    </row>
    <row r="187" spans="1:26" s="24" customFormat="1" ht="30.75" customHeight="1" outlineLevel="3">
      <c r="A187" s="21" t="s">
        <v>135</v>
      </c>
      <c r="B187" s="9" t="s">
        <v>10</v>
      </c>
      <c r="C187" s="9" t="s">
        <v>246</v>
      </c>
      <c r="D187" s="9" t="s">
        <v>5</v>
      </c>
      <c r="E187" s="9"/>
      <c r="F187" s="58">
        <f t="shared" si="23"/>
        <v>592.89808</v>
      </c>
      <c r="G187" s="91">
        <f aca="true" t="shared" si="27" ref="G187:V188">G188</f>
        <v>0</v>
      </c>
      <c r="H187" s="58">
        <f t="shared" si="27"/>
        <v>0</v>
      </c>
      <c r="I187" s="58">
        <f t="shared" si="27"/>
        <v>0</v>
      </c>
      <c r="J187" s="58">
        <f t="shared" si="27"/>
        <v>0</v>
      </c>
      <c r="K187" s="58">
        <f t="shared" si="27"/>
        <v>0</v>
      </c>
      <c r="L187" s="58">
        <f t="shared" si="27"/>
        <v>0</v>
      </c>
      <c r="M187" s="58">
        <f t="shared" si="27"/>
        <v>0</v>
      </c>
      <c r="N187" s="58">
        <f t="shared" si="27"/>
        <v>0</v>
      </c>
      <c r="O187" s="58">
        <f t="shared" si="27"/>
        <v>0</v>
      </c>
      <c r="P187" s="58">
        <f t="shared" si="27"/>
        <v>0</v>
      </c>
      <c r="Q187" s="58">
        <f t="shared" si="27"/>
        <v>0</v>
      </c>
      <c r="R187" s="58">
        <f t="shared" si="27"/>
        <v>0</v>
      </c>
      <c r="S187" s="58">
        <f t="shared" si="27"/>
        <v>0</v>
      </c>
      <c r="T187" s="58">
        <f t="shared" si="27"/>
        <v>0</v>
      </c>
      <c r="U187" s="58">
        <f t="shared" si="27"/>
        <v>0</v>
      </c>
      <c r="V187" s="58">
        <f t="shared" si="27"/>
        <v>0</v>
      </c>
      <c r="W187" s="92"/>
      <c r="X187" s="58">
        <f t="shared" si="25"/>
        <v>502.456</v>
      </c>
      <c r="Y187" s="80">
        <f t="shared" si="21"/>
        <v>84.7457627118644</v>
      </c>
      <c r="Z187" s="90"/>
    </row>
    <row r="188" spans="1:26" s="24" customFormat="1" ht="32.25" customHeight="1" outlineLevel="4">
      <c r="A188" s="40" t="s">
        <v>425</v>
      </c>
      <c r="B188" s="18" t="s">
        <v>10</v>
      </c>
      <c r="C188" s="18" t="s">
        <v>417</v>
      </c>
      <c r="D188" s="18" t="s">
        <v>5</v>
      </c>
      <c r="E188" s="18"/>
      <c r="F188" s="86">
        <f t="shared" si="23"/>
        <v>592.89808</v>
      </c>
      <c r="G188" s="87">
        <f t="shared" si="27"/>
        <v>0</v>
      </c>
      <c r="H188" s="56">
        <f t="shared" si="27"/>
        <v>0</v>
      </c>
      <c r="I188" s="56">
        <f t="shared" si="27"/>
        <v>0</v>
      </c>
      <c r="J188" s="56">
        <f t="shared" si="27"/>
        <v>0</v>
      </c>
      <c r="K188" s="56">
        <f t="shared" si="27"/>
        <v>0</v>
      </c>
      <c r="L188" s="56">
        <f t="shared" si="27"/>
        <v>0</v>
      </c>
      <c r="M188" s="56">
        <f t="shared" si="27"/>
        <v>0</v>
      </c>
      <c r="N188" s="56">
        <f t="shared" si="27"/>
        <v>0</v>
      </c>
      <c r="O188" s="56">
        <f t="shared" si="27"/>
        <v>0</v>
      </c>
      <c r="P188" s="56">
        <f t="shared" si="27"/>
        <v>0</v>
      </c>
      <c r="Q188" s="56">
        <f t="shared" si="27"/>
        <v>0</v>
      </c>
      <c r="R188" s="56">
        <f t="shared" si="27"/>
        <v>0</v>
      </c>
      <c r="S188" s="56">
        <f t="shared" si="27"/>
        <v>0</v>
      </c>
      <c r="T188" s="56">
        <f t="shared" si="27"/>
        <v>0</v>
      </c>
      <c r="U188" s="56">
        <f t="shared" si="27"/>
        <v>0</v>
      </c>
      <c r="V188" s="56">
        <f t="shared" si="27"/>
        <v>0</v>
      </c>
      <c r="W188" s="92"/>
      <c r="X188" s="86">
        <f t="shared" si="25"/>
        <v>502.456</v>
      </c>
      <c r="Y188" s="80">
        <f t="shared" si="21"/>
        <v>84.7457627118644</v>
      </c>
      <c r="Z188" s="90"/>
    </row>
    <row r="189" spans="1:26" s="24" customFormat="1" ht="15.75" outlineLevel="5">
      <c r="A189" s="5" t="s">
        <v>95</v>
      </c>
      <c r="B189" s="6" t="s">
        <v>10</v>
      </c>
      <c r="C189" s="6" t="s">
        <v>417</v>
      </c>
      <c r="D189" s="6" t="s">
        <v>96</v>
      </c>
      <c r="E189" s="6"/>
      <c r="F189" s="56">
        <f t="shared" si="23"/>
        <v>592.89808</v>
      </c>
      <c r="G189" s="87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92"/>
      <c r="X189" s="56">
        <f t="shared" si="25"/>
        <v>502.456</v>
      </c>
      <c r="Y189" s="80">
        <f t="shared" si="21"/>
        <v>84.7457627118644</v>
      </c>
      <c r="Z189" s="90"/>
    </row>
    <row r="190" spans="1:26" s="24" customFormat="1" ht="31.5" outlineLevel="5">
      <c r="A190" s="32" t="s">
        <v>97</v>
      </c>
      <c r="B190" s="33" t="s">
        <v>10</v>
      </c>
      <c r="C190" s="33" t="s">
        <v>417</v>
      </c>
      <c r="D190" s="33" t="s">
        <v>98</v>
      </c>
      <c r="E190" s="33"/>
      <c r="F190" s="57">
        <v>592.89808</v>
      </c>
      <c r="G190" s="87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92"/>
      <c r="X190" s="57">
        <v>502.456</v>
      </c>
      <c r="Y190" s="80">
        <f t="shared" si="21"/>
        <v>84.7457627118644</v>
      </c>
      <c r="Z190" s="90"/>
    </row>
    <row r="191" spans="1:25" s="24" customFormat="1" ht="18.75" outlineLevel="6">
      <c r="A191" s="15" t="s">
        <v>57</v>
      </c>
      <c r="B191" s="16" t="s">
        <v>56</v>
      </c>
      <c r="C191" s="16" t="s">
        <v>244</v>
      </c>
      <c r="D191" s="16" t="s">
        <v>5</v>
      </c>
      <c r="E191" s="16"/>
      <c r="F191" s="48">
        <f>F204+F233+F192+F198</f>
        <v>61474.47395</v>
      </c>
      <c r="G191" s="81" t="e">
        <f aca="true" t="shared" si="28" ref="G191:V191">G204+G233</f>
        <v>#REF!</v>
      </c>
      <c r="H191" s="48" t="e">
        <f t="shared" si="28"/>
        <v>#REF!</v>
      </c>
      <c r="I191" s="48" t="e">
        <f t="shared" si="28"/>
        <v>#REF!</v>
      </c>
      <c r="J191" s="48" t="e">
        <f t="shared" si="28"/>
        <v>#REF!</v>
      </c>
      <c r="K191" s="48" t="e">
        <f t="shared" si="28"/>
        <v>#REF!</v>
      </c>
      <c r="L191" s="48" t="e">
        <f t="shared" si="28"/>
        <v>#REF!</v>
      </c>
      <c r="M191" s="48" t="e">
        <f t="shared" si="28"/>
        <v>#REF!</v>
      </c>
      <c r="N191" s="48" t="e">
        <f t="shared" si="28"/>
        <v>#REF!</v>
      </c>
      <c r="O191" s="48" t="e">
        <f t="shared" si="28"/>
        <v>#REF!</v>
      </c>
      <c r="P191" s="48" t="e">
        <f t="shared" si="28"/>
        <v>#REF!</v>
      </c>
      <c r="Q191" s="48" t="e">
        <f t="shared" si="28"/>
        <v>#REF!</v>
      </c>
      <c r="R191" s="48" t="e">
        <f t="shared" si="28"/>
        <v>#REF!</v>
      </c>
      <c r="S191" s="48" t="e">
        <f t="shared" si="28"/>
        <v>#REF!</v>
      </c>
      <c r="T191" s="48" t="e">
        <f t="shared" si="28"/>
        <v>#REF!</v>
      </c>
      <c r="U191" s="48" t="e">
        <f t="shared" si="28"/>
        <v>#REF!</v>
      </c>
      <c r="V191" s="48" t="e">
        <f t="shared" si="28"/>
        <v>#REF!</v>
      </c>
      <c r="W191" s="97"/>
      <c r="X191" s="48">
        <f>X204+X233+X192+X198</f>
        <v>49384.307</v>
      </c>
      <c r="Y191" s="80">
        <f t="shared" si="21"/>
        <v>80.33302902301614</v>
      </c>
    </row>
    <row r="192" spans="1:25" s="24" customFormat="1" ht="18.75" outlineLevel="6">
      <c r="A192" s="41" t="s">
        <v>202</v>
      </c>
      <c r="B192" s="9" t="s">
        <v>204</v>
      </c>
      <c r="C192" s="9" t="s">
        <v>244</v>
      </c>
      <c r="D192" s="9" t="s">
        <v>5</v>
      </c>
      <c r="E192" s="9"/>
      <c r="F192" s="49">
        <f>F193</f>
        <v>499.319</v>
      </c>
      <c r="G192" s="66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X192" s="49">
        <f>X193</f>
        <v>0</v>
      </c>
      <c r="Y192" s="80">
        <f t="shared" si="21"/>
        <v>0</v>
      </c>
    </row>
    <row r="193" spans="1:25" s="24" customFormat="1" ht="31.5" outlineLevel="6">
      <c r="A193" s="21" t="s">
        <v>133</v>
      </c>
      <c r="B193" s="9" t="s">
        <v>204</v>
      </c>
      <c r="C193" s="9" t="s">
        <v>245</v>
      </c>
      <c r="D193" s="9" t="s">
        <v>5</v>
      </c>
      <c r="E193" s="9"/>
      <c r="F193" s="49">
        <f>F194</f>
        <v>499.319</v>
      </c>
      <c r="G193" s="66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X193" s="49">
        <f>X194</f>
        <v>0</v>
      </c>
      <c r="Y193" s="80">
        <f t="shared" si="21"/>
        <v>0</v>
      </c>
    </row>
    <row r="194" spans="1:25" s="24" customFormat="1" ht="31.5" outlineLevel="6">
      <c r="A194" s="21" t="s">
        <v>135</v>
      </c>
      <c r="B194" s="9" t="s">
        <v>204</v>
      </c>
      <c r="C194" s="9" t="s">
        <v>246</v>
      </c>
      <c r="D194" s="9" t="s">
        <v>5</v>
      </c>
      <c r="E194" s="9"/>
      <c r="F194" s="49">
        <f>F195</f>
        <v>499.319</v>
      </c>
      <c r="G194" s="66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X194" s="49">
        <f>X195</f>
        <v>0</v>
      </c>
      <c r="Y194" s="80">
        <f t="shared" si="21"/>
        <v>0</v>
      </c>
    </row>
    <row r="195" spans="1:25" s="24" customFormat="1" ht="47.25" outlineLevel="6">
      <c r="A195" s="40" t="s">
        <v>203</v>
      </c>
      <c r="B195" s="18" t="s">
        <v>204</v>
      </c>
      <c r="C195" s="18" t="s">
        <v>268</v>
      </c>
      <c r="D195" s="18" t="s">
        <v>5</v>
      </c>
      <c r="E195" s="18"/>
      <c r="F195" s="50">
        <f>F196</f>
        <v>499.319</v>
      </c>
      <c r="G195" s="66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X195" s="50">
        <f>X196</f>
        <v>0</v>
      </c>
      <c r="Y195" s="80">
        <f t="shared" si="21"/>
        <v>0</v>
      </c>
    </row>
    <row r="196" spans="1:25" s="24" customFormat="1" ht="18.75" outlineLevel="6">
      <c r="A196" s="5" t="s">
        <v>95</v>
      </c>
      <c r="B196" s="6" t="s">
        <v>204</v>
      </c>
      <c r="C196" s="6" t="s">
        <v>268</v>
      </c>
      <c r="D196" s="6" t="s">
        <v>96</v>
      </c>
      <c r="E196" s="6"/>
      <c r="F196" s="51">
        <f>F197</f>
        <v>499.319</v>
      </c>
      <c r="G196" s="66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X196" s="51">
        <f>X197</f>
        <v>0</v>
      </c>
      <c r="Y196" s="80">
        <f t="shared" si="21"/>
        <v>0</v>
      </c>
    </row>
    <row r="197" spans="1:25" s="24" customFormat="1" ht="31.5" outlineLevel="6">
      <c r="A197" s="32" t="s">
        <v>97</v>
      </c>
      <c r="B197" s="33" t="s">
        <v>204</v>
      </c>
      <c r="C197" s="33" t="s">
        <v>268</v>
      </c>
      <c r="D197" s="33" t="s">
        <v>98</v>
      </c>
      <c r="E197" s="33"/>
      <c r="F197" s="52">
        <v>499.319</v>
      </c>
      <c r="G197" s="6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X197" s="52">
        <v>0</v>
      </c>
      <c r="Y197" s="80">
        <f t="shared" si="21"/>
        <v>0</v>
      </c>
    </row>
    <row r="198" spans="1:25" s="24" customFormat="1" ht="18.75" outlineLevel="6">
      <c r="A198" s="41" t="s">
        <v>416</v>
      </c>
      <c r="B198" s="9" t="s">
        <v>415</v>
      </c>
      <c r="C198" s="9" t="s">
        <v>244</v>
      </c>
      <c r="D198" s="9" t="s">
        <v>5</v>
      </c>
      <c r="E198" s="9"/>
      <c r="F198" s="49">
        <f>F199</f>
        <v>20308.66734</v>
      </c>
      <c r="G198" s="6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X198" s="49">
        <f>X199</f>
        <v>17210.735</v>
      </c>
      <c r="Y198" s="80">
        <f t="shared" si="21"/>
        <v>84.74576254494896</v>
      </c>
    </row>
    <row r="199" spans="1:25" s="24" customFormat="1" ht="31.5" outlineLevel="6">
      <c r="A199" s="21" t="s">
        <v>133</v>
      </c>
      <c r="B199" s="9" t="s">
        <v>415</v>
      </c>
      <c r="C199" s="9" t="s">
        <v>245</v>
      </c>
      <c r="D199" s="9" t="s">
        <v>5</v>
      </c>
      <c r="E199" s="9"/>
      <c r="F199" s="49">
        <f>F200</f>
        <v>20308.66734</v>
      </c>
      <c r="G199" s="6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X199" s="49">
        <f>X200</f>
        <v>17210.735</v>
      </c>
      <c r="Y199" s="80">
        <f t="shared" si="21"/>
        <v>84.74576254494896</v>
      </c>
    </row>
    <row r="200" spans="1:25" s="24" customFormat="1" ht="31.5" outlineLevel="6">
      <c r="A200" s="21" t="s">
        <v>135</v>
      </c>
      <c r="B200" s="9" t="s">
        <v>415</v>
      </c>
      <c r="C200" s="9" t="s">
        <v>246</v>
      </c>
      <c r="D200" s="9" t="s">
        <v>5</v>
      </c>
      <c r="E200" s="9"/>
      <c r="F200" s="49">
        <f>F201</f>
        <v>20308.66734</v>
      </c>
      <c r="G200" s="6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X200" s="49">
        <f>X201</f>
        <v>17210.735</v>
      </c>
      <c r="Y200" s="80">
        <f t="shared" si="21"/>
        <v>84.74576254494896</v>
      </c>
    </row>
    <row r="201" spans="1:25" s="24" customFormat="1" ht="31.5" outlineLevel="6">
      <c r="A201" s="40" t="s">
        <v>425</v>
      </c>
      <c r="B201" s="18" t="s">
        <v>415</v>
      </c>
      <c r="C201" s="18" t="s">
        <v>417</v>
      </c>
      <c r="D201" s="18" t="s">
        <v>5</v>
      </c>
      <c r="E201" s="18"/>
      <c r="F201" s="50">
        <f>F202</f>
        <v>20308.66734</v>
      </c>
      <c r="G201" s="66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X201" s="50">
        <f>X202</f>
        <v>17210.735</v>
      </c>
      <c r="Y201" s="80">
        <f t="shared" si="21"/>
        <v>84.74576254494896</v>
      </c>
    </row>
    <row r="202" spans="1:25" s="24" customFormat="1" ht="18.75" outlineLevel="6">
      <c r="A202" s="5" t="s">
        <v>95</v>
      </c>
      <c r="B202" s="6" t="s">
        <v>415</v>
      </c>
      <c r="C202" s="6" t="s">
        <v>417</v>
      </c>
      <c r="D202" s="6" t="s">
        <v>96</v>
      </c>
      <c r="E202" s="6"/>
      <c r="F202" s="51">
        <f>F203</f>
        <v>20308.66734</v>
      </c>
      <c r="G202" s="66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X202" s="51">
        <f>X203</f>
        <v>17210.735</v>
      </c>
      <c r="Y202" s="80">
        <f t="shared" si="21"/>
        <v>84.74576254494896</v>
      </c>
    </row>
    <row r="203" spans="1:26" s="24" customFormat="1" ht="31.5" outlineLevel="6">
      <c r="A203" s="32" t="s">
        <v>97</v>
      </c>
      <c r="B203" s="33" t="s">
        <v>415</v>
      </c>
      <c r="C203" s="33" t="s">
        <v>417</v>
      </c>
      <c r="D203" s="33" t="s">
        <v>98</v>
      </c>
      <c r="E203" s="33"/>
      <c r="F203" s="52">
        <f>8178.529+12130.13834</f>
        <v>20308.66734</v>
      </c>
      <c r="G203" s="66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X203" s="52">
        <v>17210.735</v>
      </c>
      <c r="Y203" s="80">
        <f t="shared" si="21"/>
        <v>84.74576254494896</v>
      </c>
      <c r="Z203" s="90"/>
    </row>
    <row r="204" spans="1:25" s="24" customFormat="1" ht="15.75" outlineLevel="6">
      <c r="A204" s="21" t="s">
        <v>63</v>
      </c>
      <c r="B204" s="9" t="s">
        <v>62</v>
      </c>
      <c r="C204" s="9" t="s">
        <v>244</v>
      </c>
      <c r="D204" s="9" t="s">
        <v>5</v>
      </c>
      <c r="E204" s="9"/>
      <c r="F204" s="49">
        <f>F205+F210</f>
        <v>33839.697609999996</v>
      </c>
      <c r="G204" s="96">
        <f aca="true" t="shared" si="29" ref="G204:V204">G218</f>
        <v>0</v>
      </c>
      <c r="H204" s="49">
        <f t="shared" si="29"/>
        <v>0</v>
      </c>
      <c r="I204" s="49">
        <f t="shared" si="29"/>
        <v>0</v>
      </c>
      <c r="J204" s="49">
        <f t="shared" si="29"/>
        <v>0</v>
      </c>
      <c r="K204" s="49">
        <f t="shared" si="29"/>
        <v>0</v>
      </c>
      <c r="L204" s="49">
        <f t="shared" si="29"/>
        <v>0</v>
      </c>
      <c r="M204" s="49">
        <f t="shared" si="29"/>
        <v>0</v>
      </c>
      <c r="N204" s="49">
        <f t="shared" si="29"/>
        <v>0</v>
      </c>
      <c r="O204" s="49">
        <f t="shared" si="29"/>
        <v>0</v>
      </c>
      <c r="P204" s="49">
        <f t="shared" si="29"/>
        <v>0</v>
      </c>
      <c r="Q204" s="49">
        <f t="shared" si="29"/>
        <v>0</v>
      </c>
      <c r="R204" s="49">
        <f t="shared" si="29"/>
        <v>0</v>
      </c>
      <c r="S204" s="49">
        <f t="shared" si="29"/>
        <v>0</v>
      </c>
      <c r="T204" s="49">
        <f t="shared" si="29"/>
        <v>0</v>
      </c>
      <c r="U204" s="49">
        <f t="shared" si="29"/>
        <v>0</v>
      </c>
      <c r="V204" s="49">
        <f t="shared" si="29"/>
        <v>0</v>
      </c>
      <c r="W204" s="97"/>
      <c r="X204" s="49">
        <f>X205+X210</f>
        <v>32046.782</v>
      </c>
      <c r="Y204" s="80">
        <f aca="true" t="shared" si="30" ref="Y204:Y267">X204/F204*100</f>
        <v>94.70173867785931</v>
      </c>
    </row>
    <row r="205" spans="1:25" s="24" customFormat="1" ht="31.5" outlineLevel="6">
      <c r="A205" s="21" t="s">
        <v>133</v>
      </c>
      <c r="B205" s="9" t="s">
        <v>62</v>
      </c>
      <c r="C205" s="9" t="s">
        <v>245</v>
      </c>
      <c r="D205" s="9" t="s">
        <v>5</v>
      </c>
      <c r="E205" s="9"/>
      <c r="F205" s="49">
        <f>F206</f>
        <v>951.77856</v>
      </c>
      <c r="G205" s="69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X205" s="49">
        <f>X206</f>
        <v>806.592</v>
      </c>
      <c r="Y205" s="80">
        <f t="shared" si="30"/>
        <v>84.7457627118644</v>
      </c>
    </row>
    <row r="206" spans="1:25" s="24" customFormat="1" ht="31.5" outlineLevel="6">
      <c r="A206" s="21" t="s">
        <v>135</v>
      </c>
      <c r="B206" s="9" t="s">
        <v>62</v>
      </c>
      <c r="C206" s="9" t="s">
        <v>246</v>
      </c>
      <c r="D206" s="9" t="s">
        <v>5</v>
      </c>
      <c r="E206" s="9"/>
      <c r="F206" s="49">
        <f>F207</f>
        <v>951.77856</v>
      </c>
      <c r="G206" s="69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X206" s="49">
        <f>X207</f>
        <v>806.592</v>
      </c>
      <c r="Y206" s="80">
        <f t="shared" si="30"/>
        <v>84.7457627118644</v>
      </c>
    </row>
    <row r="207" spans="1:25" s="24" customFormat="1" ht="31.5" outlineLevel="6">
      <c r="A207" s="40" t="s">
        <v>425</v>
      </c>
      <c r="B207" s="18" t="s">
        <v>62</v>
      </c>
      <c r="C207" s="18" t="s">
        <v>417</v>
      </c>
      <c r="D207" s="18" t="s">
        <v>5</v>
      </c>
      <c r="E207" s="18"/>
      <c r="F207" s="50">
        <f>F208</f>
        <v>951.77856</v>
      </c>
      <c r="G207" s="69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X207" s="50">
        <f>X208</f>
        <v>806.592</v>
      </c>
      <c r="Y207" s="80">
        <f t="shared" si="30"/>
        <v>84.7457627118644</v>
      </c>
    </row>
    <row r="208" spans="1:25" s="24" customFormat="1" ht="15.75" outlineLevel="6">
      <c r="A208" s="5" t="s">
        <v>95</v>
      </c>
      <c r="B208" s="6" t="s">
        <v>62</v>
      </c>
      <c r="C208" s="6" t="s">
        <v>417</v>
      </c>
      <c r="D208" s="6" t="s">
        <v>96</v>
      </c>
      <c r="E208" s="6"/>
      <c r="F208" s="51">
        <f>F209</f>
        <v>951.77856</v>
      </c>
      <c r="G208" s="69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X208" s="51">
        <f>X209</f>
        <v>806.592</v>
      </c>
      <c r="Y208" s="80">
        <f t="shared" si="30"/>
        <v>84.7457627118644</v>
      </c>
    </row>
    <row r="209" spans="1:26" s="24" customFormat="1" ht="31.5" outlineLevel="6">
      <c r="A209" s="32" t="s">
        <v>97</v>
      </c>
      <c r="B209" s="33" t="s">
        <v>62</v>
      </c>
      <c r="C209" s="33" t="s">
        <v>417</v>
      </c>
      <c r="D209" s="33" t="s">
        <v>98</v>
      </c>
      <c r="E209" s="33"/>
      <c r="F209" s="52">
        <v>951.77856</v>
      </c>
      <c r="G209" s="69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X209" s="52">
        <v>806.592</v>
      </c>
      <c r="Y209" s="80">
        <f t="shared" si="30"/>
        <v>84.7457627118644</v>
      </c>
      <c r="Z209" s="90"/>
    </row>
    <row r="210" spans="1:26" s="24" customFormat="1" ht="15.75" outlineLevel="6">
      <c r="A210" s="13" t="s">
        <v>142</v>
      </c>
      <c r="B210" s="9" t="s">
        <v>62</v>
      </c>
      <c r="C210" s="9" t="s">
        <v>244</v>
      </c>
      <c r="D210" s="9" t="s">
        <v>5</v>
      </c>
      <c r="E210" s="9"/>
      <c r="F210" s="49">
        <f>F211+F218</f>
        <v>32887.91905</v>
      </c>
      <c r="G210" s="69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X210" s="49">
        <f>X211+X218</f>
        <v>31240.19</v>
      </c>
      <c r="Y210" s="80">
        <f t="shared" si="30"/>
        <v>94.98986528306965</v>
      </c>
      <c r="Z210" s="90"/>
    </row>
    <row r="211" spans="1:26" s="24" customFormat="1" ht="31.5" outlineLevel="6">
      <c r="A211" s="8" t="s">
        <v>422</v>
      </c>
      <c r="B211" s="9" t="s">
        <v>62</v>
      </c>
      <c r="C211" s="9" t="s">
        <v>274</v>
      </c>
      <c r="D211" s="9" t="s">
        <v>5</v>
      </c>
      <c r="E211" s="9"/>
      <c r="F211" s="49">
        <f>F212+F217</f>
        <v>4711.05554</v>
      </c>
      <c r="G211" s="69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X211" s="49">
        <f>X212+X217</f>
        <v>4711.055</v>
      </c>
      <c r="Y211" s="80">
        <f t="shared" si="30"/>
        <v>99.99998853760064</v>
      </c>
      <c r="Z211" s="90"/>
    </row>
    <row r="212" spans="1:26" s="24" customFormat="1" ht="97.5" customHeight="1" outlineLevel="6">
      <c r="A212" s="34" t="s">
        <v>401</v>
      </c>
      <c r="B212" s="18" t="s">
        <v>62</v>
      </c>
      <c r="C212" s="18" t="s">
        <v>400</v>
      </c>
      <c r="D212" s="18" t="s">
        <v>5</v>
      </c>
      <c r="E212" s="18"/>
      <c r="F212" s="50">
        <f>F213</f>
        <v>955.81111</v>
      </c>
      <c r="G212" s="69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X212" s="50">
        <f>X213</f>
        <v>955.811</v>
      </c>
      <c r="Y212" s="80">
        <f t="shared" si="30"/>
        <v>99.99998849144995</v>
      </c>
      <c r="Z212" s="90"/>
    </row>
    <row r="213" spans="1:26" s="24" customFormat="1" ht="47.25" outlineLevel="6">
      <c r="A213" s="5" t="s">
        <v>367</v>
      </c>
      <c r="B213" s="6" t="s">
        <v>62</v>
      </c>
      <c r="C213" s="6" t="s">
        <v>400</v>
      </c>
      <c r="D213" s="6" t="s">
        <v>385</v>
      </c>
      <c r="E213" s="6"/>
      <c r="F213" s="51">
        <f>F214</f>
        <v>955.81111</v>
      </c>
      <c r="G213" s="69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X213" s="51">
        <f>X214</f>
        <v>955.811</v>
      </c>
      <c r="Y213" s="80">
        <f t="shared" si="30"/>
        <v>99.99998849144995</v>
      </c>
      <c r="Z213" s="90"/>
    </row>
    <row r="214" spans="1:26" s="24" customFormat="1" ht="47.25" outlineLevel="6">
      <c r="A214" s="32" t="s">
        <v>367</v>
      </c>
      <c r="B214" s="33" t="s">
        <v>62</v>
      </c>
      <c r="C214" s="33" t="s">
        <v>400</v>
      </c>
      <c r="D214" s="33" t="s">
        <v>364</v>
      </c>
      <c r="E214" s="33"/>
      <c r="F214" s="52">
        <v>955.81111</v>
      </c>
      <c r="G214" s="69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X214" s="52">
        <v>955.811</v>
      </c>
      <c r="Y214" s="80">
        <f t="shared" si="30"/>
        <v>99.99998849144995</v>
      </c>
      <c r="Z214" s="90"/>
    </row>
    <row r="215" spans="1:26" s="24" customFormat="1" ht="110.25" outlineLevel="6">
      <c r="A215" s="34" t="s">
        <v>399</v>
      </c>
      <c r="B215" s="18" t="s">
        <v>62</v>
      </c>
      <c r="C215" s="18" t="s">
        <v>398</v>
      </c>
      <c r="D215" s="18" t="s">
        <v>5</v>
      </c>
      <c r="E215" s="18"/>
      <c r="F215" s="50">
        <f>F216</f>
        <v>3755.24443</v>
      </c>
      <c r="G215" s="69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X215" s="50">
        <f>X216</f>
        <v>3755.244</v>
      </c>
      <c r="Y215" s="80">
        <f t="shared" si="30"/>
        <v>99.99998854934724</v>
      </c>
      <c r="Z215" s="90"/>
    </row>
    <row r="216" spans="1:26" s="24" customFormat="1" ht="47.25" outlineLevel="6">
      <c r="A216" s="5" t="s">
        <v>367</v>
      </c>
      <c r="B216" s="6" t="s">
        <v>62</v>
      </c>
      <c r="C216" s="6" t="s">
        <v>398</v>
      </c>
      <c r="D216" s="6" t="s">
        <v>385</v>
      </c>
      <c r="E216" s="6"/>
      <c r="F216" s="51">
        <f>F217</f>
        <v>3755.24443</v>
      </c>
      <c r="G216" s="69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X216" s="51">
        <f>X217</f>
        <v>3755.244</v>
      </c>
      <c r="Y216" s="80">
        <f t="shared" si="30"/>
        <v>99.99998854934724</v>
      </c>
      <c r="Z216" s="90"/>
    </row>
    <row r="217" spans="1:26" s="24" customFormat="1" ht="47.25" outlineLevel="6">
      <c r="A217" s="32" t="s">
        <v>367</v>
      </c>
      <c r="B217" s="33" t="s">
        <v>62</v>
      </c>
      <c r="C217" s="33" t="s">
        <v>398</v>
      </c>
      <c r="D217" s="33" t="s">
        <v>364</v>
      </c>
      <c r="E217" s="33"/>
      <c r="F217" s="52">
        <v>3755.24443</v>
      </c>
      <c r="G217" s="69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X217" s="52">
        <v>3755.244</v>
      </c>
      <c r="Y217" s="80">
        <f t="shared" si="30"/>
        <v>99.99998854934724</v>
      </c>
      <c r="Z217" s="90"/>
    </row>
    <row r="218" spans="1:25" s="24" customFormat="1" ht="31.5" outlineLevel="6">
      <c r="A218" s="8" t="s">
        <v>423</v>
      </c>
      <c r="B218" s="9" t="s">
        <v>62</v>
      </c>
      <c r="C218" s="9" t="s">
        <v>269</v>
      </c>
      <c r="D218" s="9" t="s">
        <v>5</v>
      </c>
      <c r="E218" s="9"/>
      <c r="F218" s="49">
        <f>F219+F227+F222+F225+F230</f>
        <v>28176.86351</v>
      </c>
      <c r="G218" s="69">
        <f aca="true" t="shared" si="31" ref="G218:V218">G219</f>
        <v>0</v>
      </c>
      <c r="H218" s="10">
        <f t="shared" si="31"/>
        <v>0</v>
      </c>
      <c r="I218" s="10">
        <f t="shared" si="31"/>
        <v>0</v>
      </c>
      <c r="J218" s="10">
        <f t="shared" si="31"/>
        <v>0</v>
      </c>
      <c r="K218" s="10">
        <f t="shared" si="31"/>
        <v>0</v>
      </c>
      <c r="L218" s="10">
        <f t="shared" si="31"/>
        <v>0</v>
      </c>
      <c r="M218" s="10">
        <f t="shared" si="31"/>
        <v>0</v>
      </c>
      <c r="N218" s="10">
        <f t="shared" si="31"/>
        <v>0</v>
      </c>
      <c r="O218" s="10">
        <f t="shared" si="31"/>
        <v>0</v>
      </c>
      <c r="P218" s="10">
        <f t="shared" si="31"/>
        <v>0</v>
      </c>
      <c r="Q218" s="10">
        <f t="shared" si="31"/>
        <v>0</v>
      </c>
      <c r="R218" s="10">
        <f t="shared" si="31"/>
        <v>0</v>
      </c>
      <c r="S218" s="10">
        <f t="shared" si="31"/>
        <v>0</v>
      </c>
      <c r="T218" s="10">
        <f t="shared" si="31"/>
        <v>0</v>
      </c>
      <c r="U218" s="10">
        <f t="shared" si="31"/>
        <v>0</v>
      </c>
      <c r="V218" s="10">
        <f t="shared" si="31"/>
        <v>0</v>
      </c>
      <c r="X218" s="49">
        <f>X219+X227+X222+X225+X230</f>
        <v>26529.135</v>
      </c>
      <c r="Y218" s="80">
        <f t="shared" si="30"/>
        <v>94.15219330776394</v>
      </c>
    </row>
    <row r="219" spans="1:25" s="24" customFormat="1" ht="51.75" customHeight="1" outlineLevel="6">
      <c r="A219" s="34" t="s">
        <v>148</v>
      </c>
      <c r="B219" s="18" t="s">
        <v>62</v>
      </c>
      <c r="C219" s="18" t="s">
        <v>270</v>
      </c>
      <c r="D219" s="18" t="s">
        <v>5</v>
      </c>
      <c r="E219" s="18"/>
      <c r="F219" s="50">
        <f>F220</f>
        <v>0</v>
      </c>
      <c r="G219" s="68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0">
        <f>X220</f>
        <v>0</v>
      </c>
      <c r="Y219" s="80">
        <v>0</v>
      </c>
    </row>
    <row r="220" spans="1:25" s="24" customFormat="1" ht="15.75" outlineLevel="6">
      <c r="A220" s="5" t="s">
        <v>95</v>
      </c>
      <c r="B220" s="6" t="s">
        <v>62</v>
      </c>
      <c r="C220" s="6" t="s">
        <v>270</v>
      </c>
      <c r="D220" s="6" t="s">
        <v>96</v>
      </c>
      <c r="E220" s="6"/>
      <c r="F220" s="51">
        <f>F221</f>
        <v>0</v>
      </c>
      <c r="G220" s="68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51">
        <f>X221</f>
        <v>0</v>
      </c>
      <c r="Y220" s="80">
        <v>0</v>
      </c>
    </row>
    <row r="221" spans="1:25" s="24" customFormat="1" ht="31.5" outlineLevel="6">
      <c r="A221" s="32" t="s">
        <v>97</v>
      </c>
      <c r="B221" s="33" t="s">
        <v>62</v>
      </c>
      <c r="C221" s="33" t="s">
        <v>270</v>
      </c>
      <c r="D221" s="33" t="s">
        <v>98</v>
      </c>
      <c r="E221" s="33"/>
      <c r="F221" s="52">
        <v>0</v>
      </c>
      <c r="G221" s="68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X221" s="52">
        <v>0</v>
      </c>
      <c r="Y221" s="80">
        <v>0</v>
      </c>
    </row>
    <row r="222" spans="1:25" s="24" customFormat="1" ht="49.5" customHeight="1" outlineLevel="6">
      <c r="A222" s="34" t="s">
        <v>210</v>
      </c>
      <c r="B222" s="18" t="s">
        <v>62</v>
      </c>
      <c r="C222" s="18" t="s">
        <v>271</v>
      </c>
      <c r="D222" s="18" t="s">
        <v>5</v>
      </c>
      <c r="E222" s="18"/>
      <c r="F222" s="50">
        <f>F223</f>
        <v>6781.5715</v>
      </c>
      <c r="G222" s="68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X222" s="50">
        <f>X223</f>
        <v>5226.168</v>
      </c>
      <c r="Y222" s="80">
        <f t="shared" si="30"/>
        <v>77.06426158007771</v>
      </c>
    </row>
    <row r="223" spans="1:25" s="24" customFormat="1" ht="15.75" outlineLevel="6">
      <c r="A223" s="5" t="s">
        <v>95</v>
      </c>
      <c r="B223" s="6" t="s">
        <v>62</v>
      </c>
      <c r="C223" s="6" t="s">
        <v>271</v>
      </c>
      <c r="D223" s="6" t="s">
        <v>96</v>
      </c>
      <c r="E223" s="6"/>
      <c r="F223" s="51">
        <f>F224</f>
        <v>6781.5715</v>
      </c>
      <c r="G223" s="68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51">
        <f>X224</f>
        <v>5226.168</v>
      </c>
      <c r="Y223" s="80">
        <f t="shared" si="30"/>
        <v>77.06426158007771</v>
      </c>
    </row>
    <row r="224" spans="1:26" s="24" customFormat="1" ht="31.5" outlineLevel="6">
      <c r="A224" s="32" t="s">
        <v>97</v>
      </c>
      <c r="B224" s="33" t="s">
        <v>62</v>
      </c>
      <c r="C224" s="33" t="s">
        <v>271</v>
      </c>
      <c r="D224" s="33" t="s">
        <v>98</v>
      </c>
      <c r="E224" s="33"/>
      <c r="F224" s="52">
        <f>5763.62789+1554-536.05639</f>
        <v>6781.5715</v>
      </c>
      <c r="G224" s="68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52">
        <v>5226.168</v>
      </c>
      <c r="Y224" s="80">
        <f t="shared" si="30"/>
        <v>77.06426158007771</v>
      </c>
      <c r="Z224" s="90"/>
    </row>
    <row r="225" spans="1:26" s="24" customFormat="1" ht="63" outlineLevel="6">
      <c r="A225" s="34" t="s">
        <v>211</v>
      </c>
      <c r="B225" s="18" t="s">
        <v>62</v>
      </c>
      <c r="C225" s="18" t="s">
        <v>272</v>
      </c>
      <c r="D225" s="18" t="s">
        <v>5</v>
      </c>
      <c r="E225" s="18"/>
      <c r="F225" s="50">
        <f>F226</f>
        <v>6881.048</v>
      </c>
      <c r="G225" s="68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X225" s="50">
        <f>X226</f>
        <v>6837.052</v>
      </c>
      <c r="Y225" s="80">
        <f t="shared" si="30"/>
        <v>99.36062064964523</v>
      </c>
      <c r="Z225" s="90"/>
    </row>
    <row r="226" spans="1:26" s="24" customFormat="1" ht="15.75" outlineLevel="6">
      <c r="A226" s="32" t="s">
        <v>117</v>
      </c>
      <c r="B226" s="33" t="s">
        <v>62</v>
      </c>
      <c r="C226" s="33" t="s">
        <v>272</v>
      </c>
      <c r="D226" s="33" t="s">
        <v>116</v>
      </c>
      <c r="E226" s="33"/>
      <c r="F226" s="52">
        <v>6881.048</v>
      </c>
      <c r="G226" s="68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52">
        <v>6837.052</v>
      </c>
      <c r="Y226" s="80">
        <f t="shared" si="30"/>
        <v>99.36062064964523</v>
      </c>
      <c r="Z226" s="90"/>
    </row>
    <row r="227" spans="1:26" s="24" customFormat="1" ht="63" outlineLevel="6">
      <c r="A227" s="71" t="s">
        <v>362</v>
      </c>
      <c r="B227" s="18" t="s">
        <v>62</v>
      </c>
      <c r="C227" s="18" t="s">
        <v>361</v>
      </c>
      <c r="D227" s="18" t="s">
        <v>5</v>
      </c>
      <c r="E227" s="18"/>
      <c r="F227" s="50">
        <f>F228+F229</f>
        <v>2941.51271</v>
      </c>
      <c r="G227" s="68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50">
        <f>X228+X229</f>
        <v>2893.183</v>
      </c>
      <c r="Y227" s="80">
        <f t="shared" si="30"/>
        <v>98.35697769261041</v>
      </c>
      <c r="Z227" s="90"/>
    </row>
    <row r="228" spans="1:26" s="24" customFormat="1" ht="31.5" outlineLevel="6">
      <c r="A228" s="32" t="s">
        <v>97</v>
      </c>
      <c r="B228" s="63" t="s">
        <v>62</v>
      </c>
      <c r="C228" s="63" t="s">
        <v>361</v>
      </c>
      <c r="D228" s="63" t="s">
        <v>98</v>
      </c>
      <c r="E228" s="63"/>
      <c r="F228" s="64">
        <v>2538.77271</v>
      </c>
      <c r="G228" s="68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64">
        <v>2538.773</v>
      </c>
      <c r="Y228" s="80">
        <f t="shared" si="30"/>
        <v>100.00001142284218</v>
      </c>
      <c r="Z228" s="90"/>
    </row>
    <row r="229" spans="1:26" s="24" customFormat="1" ht="15.75" outlineLevel="6">
      <c r="A229" s="32" t="s">
        <v>117</v>
      </c>
      <c r="B229" s="33" t="s">
        <v>62</v>
      </c>
      <c r="C229" s="33" t="s">
        <v>361</v>
      </c>
      <c r="D229" s="33" t="s">
        <v>116</v>
      </c>
      <c r="E229" s="33"/>
      <c r="F229" s="52">
        <v>402.74</v>
      </c>
      <c r="G229" s="68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52">
        <v>354.41</v>
      </c>
      <c r="Y229" s="80">
        <f t="shared" si="30"/>
        <v>87.99970204101902</v>
      </c>
      <c r="Z229" s="90"/>
    </row>
    <row r="230" spans="1:26" s="24" customFormat="1" ht="63" outlineLevel="6">
      <c r="A230" s="71" t="s">
        <v>362</v>
      </c>
      <c r="B230" s="18" t="s">
        <v>62</v>
      </c>
      <c r="C230" s="18" t="s">
        <v>273</v>
      </c>
      <c r="D230" s="18" t="s">
        <v>5</v>
      </c>
      <c r="E230" s="18"/>
      <c r="F230" s="50">
        <f>F231+F232</f>
        <v>11572.7313</v>
      </c>
      <c r="G230" s="68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50">
        <f>X231+X232</f>
        <v>11572.732</v>
      </c>
      <c r="Y230" s="80">
        <f t="shared" si="30"/>
        <v>100.00000604870174</v>
      </c>
      <c r="Z230" s="90"/>
    </row>
    <row r="231" spans="1:26" s="24" customFormat="1" ht="31.5" outlineLevel="6">
      <c r="A231" s="32" t="s">
        <v>97</v>
      </c>
      <c r="B231" s="33" t="s">
        <v>62</v>
      </c>
      <c r="C231" s="59" t="s">
        <v>273</v>
      </c>
      <c r="D231" s="33" t="s">
        <v>98</v>
      </c>
      <c r="E231" s="33"/>
      <c r="F231" s="52">
        <v>10155.09073</v>
      </c>
      <c r="G231" s="113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97"/>
      <c r="X231" s="52">
        <v>10155.091</v>
      </c>
      <c r="Y231" s="80">
        <f t="shared" si="30"/>
        <v>100.00000265876503</v>
      </c>
      <c r="Z231" s="90"/>
    </row>
    <row r="232" spans="1:26" s="24" customFormat="1" ht="15.75" outlineLevel="6">
      <c r="A232" s="32" t="s">
        <v>117</v>
      </c>
      <c r="B232" s="33" t="s">
        <v>62</v>
      </c>
      <c r="C232" s="59" t="s">
        <v>273</v>
      </c>
      <c r="D232" s="33" t="s">
        <v>116</v>
      </c>
      <c r="E232" s="33"/>
      <c r="F232" s="52">
        <v>1417.64057</v>
      </c>
      <c r="G232" s="113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97"/>
      <c r="X232" s="52">
        <v>1417.641</v>
      </c>
      <c r="Y232" s="80">
        <f t="shared" si="30"/>
        <v>100.00003033208904</v>
      </c>
      <c r="Z232" s="158"/>
    </row>
    <row r="233" spans="1:25" s="24" customFormat="1" ht="15.75" outlineLevel="3">
      <c r="A233" s="8" t="s">
        <v>35</v>
      </c>
      <c r="B233" s="9" t="s">
        <v>11</v>
      </c>
      <c r="C233" s="9" t="s">
        <v>244</v>
      </c>
      <c r="D233" s="9" t="s">
        <v>5</v>
      </c>
      <c r="E233" s="9"/>
      <c r="F233" s="49">
        <f>F234+F239</f>
        <v>6826.79</v>
      </c>
      <c r="G233" s="69" t="e">
        <f>#REF!+#REF!+G239+#REF!</f>
        <v>#REF!</v>
      </c>
      <c r="H233" s="10" t="e">
        <f>#REF!+#REF!+H239+#REF!</f>
        <v>#REF!</v>
      </c>
      <c r="I233" s="10" t="e">
        <f>#REF!+#REF!+I239+#REF!</f>
        <v>#REF!</v>
      </c>
      <c r="J233" s="10" t="e">
        <f>#REF!+#REF!+J239+#REF!</f>
        <v>#REF!</v>
      </c>
      <c r="K233" s="10" t="e">
        <f>#REF!+#REF!+K239+#REF!</f>
        <v>#REF!</v>
      </c>
      <c r="L233" s="10" t="e">
        <f>#REF!+#REF!+L239+#REF!</f>
        <v>#REF!</v>
      </c>
      <c r="M233" s="10" t="e">
        <f>#REF!+#REF!+M239+#REF!</f>
        <v>#REF!</v>
      </c>
      <c r="N233" s="10" t="e">
        <f>#REF!+#REF!+N239+#REF!</f>
        <v>#REF!</v>
      </c>
      <c r="O233" s="10" t="e">
        <f>#REF!+#REF!+O239+#REF!</f>
        <v>#REF!</v>
      </c>
      <c r="P233" s="10" t="e">
        <f>#REF!+#REF!+P239+#REF!</f>
        <v>#REF!</v>
      </c>
      <c r="Q233" s="10" t="e">
        <f>#REF!+#REF!+Q239+#REF!</f>
        <v>#REF!</v>
      </c>
      <c r="R233" s="10" t="e">
        <f>#REF!+#REF!+R239+#REF!</f>
        <v>#REF!</v>
      </c>
      <c r="S233" s="10" t="e">
        <f>#REF!+#REF!+S239+#REF!</f>
        <v>#REF!</v>
      </c>
      <c r="T233" s="10" t="e">
        <f>#REF!+#REF!+T239+#REF!</f>
        <v>#REF!</v>
      </c>
      <c r="U233" s="10" t="e">
        <f>#REF!+#REF!+U239+#REF!</f>
        <v>#REF!</v>
      </c>
      <c r="V233" s="10" t="e">
        <f>#REF!+#REF!+V239+#REF!</f>
        <v>#REF!</v>
      </c>
      <c r="X233" s="49">
        <f>X234+X239</f>
        <v>126.79</v>
      </c>
      <c r="Y233" s="80">
        <f t="shared" si="30"/>
        <v>1.8572418369394696</v>
      </c>
    </row>
    <row r="234" spans="1:25" s="24" customFormat="1" ht="31.5" outlineLevel="3">
      <c r="A234" s="21" t="s">
        <v>133</v>
      </c>
      <c r="B234" s="9" t="s">
        <v>11</v>
      </c>
      <c r="C234" s="9" t="s">
        <v>245</v>
      </c>
      <c r="D234" s="9" t="s">
        <v>5</v>
      </c>
      <c r="E234" s="9"/>
      <c r="F234" s="49">
        <f>F235</f>
        <v>6700</v>
      </c>
      <c r="G234" s="69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X234" s="49">
        <f>X235</f>
        <v>0</v>
      </c>
      <c r="Y234" s="80">
        <f t="shared" si="30"/>
        <v>0</v>
      </c>
    </row>
    <row r="235" spans="1:25" s="24" customFormat="1" ht="31.5" outlineLevel="3">
      <c r="A235" s="21" t="s">
        <v>135</v>
      </c>
      <c r="B235" s="9" t="s">
        <v>11</v>
      </c>
      <c r="C235" s="9" t="s">
        <v>246</v>
      </c>
      <c r="D235" s="9" t="s">
        <v>5</v>
      </c>
      <c r="E235" s="9"/>
      <c r="F235" s="49">
        <f>F236</f>
        <v>6700</v>
      </c>
      <c r="G235" s="69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X235" s="49">
        <f>X236</f>
        <v>0</v>
      </c>
      <c r="Y235" s="80">
        <f t="shared" si="30"/>
        <v>0</v>
      </c>
    </row>
    <row r="236" spans="1:25" s="24" customFormat="1" ht="48" customHeight="1" outlineLevel="3">
      <c r="A236" s="40" t="s">
        <v>407</v>
      </c>
      <c r="B236" s="18" t="s">
        <v>11</v>
      </c>
      <c r="C236" s="18" t="s">
        <v>406</v>
      </c>
      <c r="D236" s="18" t="s">
        <v>5</v>
      </c>
      <c r="E236" s="18"/>
      <c r="F236" s="50">
        <f>F237</f>
        <v>6700</v>
      </c>
      <c r="G236" s="69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X236" s="50">
        <f>X237</f>
        <v>0</v>
      </c>
      <c r="Y236" s="80">
        <f t="shared" si="30"/>
        <v>0</v>
      </c>
    </row>
    <row r="237" spans="1:25" s="24" customFormat="1" ht="15.75" outlineLevel="3">
      <c r="A237" s="5" t="s">
        <v>95</v>
      </c>
      <c r="B237" s="6" t="s">
        <v>11</v>
      </c>
      <c r="C237" s="6" t="s">
        <v>406</v>
      </c>
      <c r="D237" s="6" t="s">
        <v>96</v>
      </c>
      <c r="E237" s="6"/>
      <c r="F237" s="51">
        <f>F238</f>
        <v>6700</v>
      </c>
      <c r="G237" s="69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X237" s="51">
        <f>X238</f>
        <v>0</v>
      </c>
      <c r="Y237" s="80">
        <f t="shared" si="30"/>
        <v>0</v>
      </c>
    </row>
    <row r="238" spans="1:25" s="24" customFormat="1" ht="31.5" outlineLevel="3">
      <c r="A238" s="32" t="s">
        <v>97</v>
      </c>
      <c r="B238" s="33" t="s">
        <v>11</v>
      </c>
      <c r="C238" s="33" t="s">
        <v>406</v>
      </c>
      <c r="D238" s="33" t="s">
        <v>98</v>
      </c>
      <c r="E238" s="33"/>
      <c r="F238" s="52">
        <v>6700</v>
      </c>
      <c r="G238" s="69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52">
        <v>0</v>
      </c>
      <c r="Y238" s="80">
        <f t="shared" si="30"/>
        <v>0</v>
      </c>
    </row>
    <row r="239" spans="1:25" s="24" customFormat="1" ht="15.75" outlineLevel="5">
      <c r="A239" s="13" t="s">
        <v>142</v>
      </c>
      <c r="B239" s="9" t="s">
        <v>11</v>
      </c>
      <c r="C239" s="9" t="s">
        <v>244</v>
      </c>
      <c r="D239" s="9" t="s">
        <v>5</v>
      </c>
      <c r="E239" s="9"/>
      <c r="F239" s="49">
        <f>F240+F246+F250</f>
        <v>126.79</v>
      </c>
      <c r="G239" s="69" t="e">
        <f>#REF!</f>
        <v>#REF!</v>
      </c>
      <c r="H239" s="10" t="e">
        <f>#REF!</f>
        <v>#REF!</v>
      </c>
      <c r="I239" s="10" t="e">
        <f>#REF!</f>
        <v>#REF!</v>
      </c>
      <c r="J239" s="10" t="e">
        <f>#REF!</f>
        <v>#REF!</v>
      </c>
      <c r="K239" s="10" t="e">
        <f>#REF!</f>
        <v>#REF!</v>
      </c>
      <c r="L239" s="10" t="e">
        <f>#REF!</f>
        <v>#REF!</v>
      </c>
      <c r="M239" s="10" t="e">
        <f>#REF!</f>
        <v>#REF!</v>
      </c>
      <c r="N239" s="10" t="e">
        <f>#REF!</f>
        <v>#REF!</v>
      </c>
      <c r="O239" s="10" t="e">
        <f>#REF!</f>
        <v>#REF!</v>
      </c>
      <c r="P239" s="10" t="e">
        <f>#REF!</f>
        <v>#REF!</v>
      </c>
      <c r="Q239" s="10" t="e">
        <f>#REF!</f>
        <v>#REF!</v>
      </c>
      <c r="R239" s="10" t="e">
        <f>#REF!</f>
        <v>#REF!</v>
      </c>
      <c r="S239" s="10" t="e">
        <f>#REF!</f>
        <v>#REF!</v>
      </c>
      <c r="T239" s="10" t="e">
        <f>#REF!</f>
        <v>#REF!</v>
      </c>
      <c r="U239" s="10" t="e">
        <f>#REF!</f>
        <v>#REF!</v>
      </c>
      <c r="V239" s="10" t="e">
        <f>#REF!</f>
        <v>#REF!</v>
      </c>
      <c r="X239" s="49">
        <f>X240+X246+X250</f>
        <v>126.79</v>
      </c>
      <c r="Y239" s="80">
        <f t="shared" si="30"/>
        <v>100</v>
      </c>
    </row>
    <row r="240" spans="1:25" s="24" customFormat="1" ht="33" customHeight="1" outlineLevel="5">
      <c r="A240" s="34" t="s">
        <v>218</v>
      </c>
      <c r="B240" s="18" t="s">
        <v>11</v>
      </c>
      <c r="C240" s="18" t="s">
        <v>275</v>
      </c>
      <c r="D240" s="18" t="s">
        <v>5</v>
      </c>
      <c r="E240" s="18"/>
      <c r="F240" s="50">
        <f>F241+F244</f>
        <v>0</v>
      </c>
      <c r="G240" s="68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X240" s="50">
        <f>X241+X244</f>
        <v>0</v>
      </c>
      <c r="Y240" s="80">
        <v>0</v>
      </c>
    </row>
    <row r="241" spans="1:25" s="24" customFormat="1" ht="53.25" customHeight="1" outlineLevel="5">
      <c r="A241" s="5" t="s">
        <v>149</v>
      </c>
      <c r="B241" s="6" t="s">
        <v>11</v>
      </c>
      <c r="C241" s="6" t="s">
        <v>276</v>
      </c>
      <c r="D241" s="6" t="s">
        <v>5</v>
      </c>
      <c r="E241" s="6"/>
      <c r="F241" s="51">
        <f>F242</f>
        <v>0</v>
      </c>
      <c r="G241" s="68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X241" s="51">
        <f>X242</f>
        <v>0</v>
      </c>
      <c r="Y241" s="80">
        <v>0</v>
      </c>
    </row>
    <row r="242" spans="1:25" s="24" customFormat="1" ht="15.75" outlineLevel="5">
      <c r="A242" s="32" t="s">
        <v>95</v>
      </c>
      <c r="B242" s="33" t="s">
        <v>11</v>
      </c>
      <c r="C242" s="33" t="s">
        <v>276</v>
      </c>
      <c r="D242" s="33" t="s">
        <v>96</v>
      </c>
      <c r="E242" s="33"/>
      <c r="F242" s="52">
        <f>F243</f>
        <v>0</v>
      </c>
      <c r="G242" s="68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X242" s="52">
        <f>X243</f>
        <v>0</v>
      </c>
      <c r="Y242" s="80">
        <v>0</v>
      </c>
    </row>
    <row r="243" spans="1:25" s="24" customFormat="1" ht="31.5" outlineLevel="5">
      <c r="A243" s="32" t="s">
        <v>97</v>
      </c>
      <c r="B243" s="33" t="s">
        <v>11</v>
      </c>
      <c r="C243" s="33" t="s">
        <v>276</v>
      </c>
      <c r="D243" s="33" t="s">
        <v>98</v>
      </c>
      <c r="E243" s="33"/>
      <c r="F243" s="52">
        <v>0</v>
      </c>
      <c r="G243" s="68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X243" s="52">
        <v>0</v>
      </c>
      <c r="Y243" s="80" t="e">
        <f t="shared" si="30"/>
        <v>#DIV/0!</v>
      </c>
    </row>
    <row r="244" spans="1:25" s="24" customFormat="1" ht="31.5" outlineLevel="5">
      <c r="A244" s="5" t="s">
        <v>150</v>
      </c>
      <c r="B244" s="6" t="s">
        <v>11</v>
      </c>
      <c r="C244" s="6" t="s">
        <v>377</v>
      </c>
      <c r="D244" s="6" t="s">
        <v>5</v>
      </c>
      <c r="E244" s="6"/>
      <c r="F244" s="51">
        <f>F245</f>
        <v>0</v>
      </c>
      <c r="G244" s="68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X244" s="51">
        <f>X245</f>
        <v>0</v>
      </c>
      <c r="Y244" s="80" t="e">
        <f t="shared" si="30"/>
        <v>#DIV/0!</v>
      </c>
    </row>
    <row r="245" spans="1:25" s="24" customFormat="1" ht="94.5" outlineLevel="5">
      <c r="A245" s="60" t="s">
        <v>363</v>
      </c>
      <c r="B245" s="59" t="s">
        <v>11</v>
      </c>
      <c r="C245" s="59" t="s">
        <v>377</v>
      </c>
      <c r="D245" s="59" t="s">
        <v>355</v>
      </c>
      <c r="E245" s="59"/>
      <c r="F245" s="61">
        <v>0</v>
      </c>
      <c r="G245" s="68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X245" s="61">
        <v>0</v>
      </c>
      <c r="Y245" s="80">
        <v>0</v>
      </c>
    </row>
    <row r="246" spans="1:25" s="24" customFormat="1" ht="31.5" outlineLevel="5">
      <c r="A246" s="34" t="s">
        <v>378</v>
      </c>
      <c r="B246" s="18" t="s">
        <v>11</v>
      </c>
      <c r="C246" s="18" t="s">
        <v>274</v>
      </c>
      <c r="D246" s="18" t="s">
        <v>5</v>
      </c>
      <c r="E246" s="18"/>
      <c r="F246" s="86">
        <f>F247</f>
        <v>0</v>
      </c>
      <c r="G246" s="87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92"/>
      <c r="X246" s="86">
        <f>X247</f>
        <v>0</v>
      </c>
      <c r="Y246" s="80">
        <v>0</v>
      </c>
    </row>
    <row r="247" spans="1:25" s="24" customFormat="1" ht="47.25" outlineLevel="5">
      <c r="A247" s="5" t="s">
        <v>151</v>
      </c>
      <c r="B247" s="6" t="s">
        <v>11</v>
      </c>
      <c r="C247" s="6" t="s">
        <v>277</v>
      </c>
      <c r="D247" s="6" t="s">
        <v>5</v>
      </c>
      <c r="E247" s="6"/>
      <c r="F247" s="56">
        <f>F248</f>
        <v>0</v>
      </c>
      <c r="G247" s="87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92"/>
      <c r="X247" s="56">
        <f>X248</f>
        <v>0</v>
      </c>
      <c r="Y247" s="80">
        <v>0</v>
      </c>
    </row>
    <row r="248" spans="1:25" s="24" customFormat="1" ht="15.75" outlineLevel="5">
      <c r="A248" s="32" t="s">
        <v>95</v>
      </c>
      <c r="B248" s="33" t="s">
        <v>11</v>
      </c>
      <c r="C248" s="33" t="s">
        <v>277</v>
      </c>
      <c r="D248" s="33" t="s">
        <v>96</v>
      </c>
      <c r="E248" s="33"/>
      <c r="F248" s="57">
        <f>F249</f>
        <v>0</v>
      </c>
      <c r="G248" s="87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92"/>
      <c r="X248" s="57">
        <f>X249</f>
        <v>0</v>
      </c>
      <c r="Y248" s="80">
        <v>0</v>
      </c>
    </row>
    <row r="249" spans="1:25" s="24" customFormat="1" ht="31.5" outlineLevel="5">
      <c r="A249" s="32" t="s">
        <v>97</v>
      </c>
      <c r="B249" s="33" t="s">
        <v>11</v>
      </c>
      <c r="C249" s="33" t="s">
        <v>277</v>
      </c>
      <c r="D249" s="33" t="s">
        <v>98</v>
      </c>
      <c r="E249" s="33"/>
      <c r="F249" s="57">
        <v>0</v>
      </c>
      <c r="G249" s="87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92"/>
      <c r="X249" s="57">
        <v>0</v>
      </c>
      <c r="Y249" s="80">
        <v>0</v>
      </c>
    </row>
    <row r="250" spans="1:25" s="24" customFormat="1" ht="31.5" outlineLevel="5">
      <c r="A250" s="34" t="s">
        <v>421</v>
      </c>
      <c r="B250" s="18" t="s">
        <v>71</v>
      </c>
      <c r="C250" s="18" t="s">
        <v>375</v>
      </c>
      <c r="D250" s="18" t="s">
        <v>5</v>
      </c>
      <c r="E250" s="33"/>
      <c r="F250" s="50">
        <f>F251</f>
        <v>126.79</v>
      </c>
      <c r="G250" s="68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50">
        <f>X251</f>
        <v>126.79</v>
      </c>
      <c r="Y250" s="80">
        <f t="shared" si="30"/>
        <v>100</v>
      </c>
    </row>
    <row r="251" spans="1:25" s="24" customFormat="1" ht="15.75" outlineLevel="5">
      <c r="A251" s="5" t="s">
        <v>95</v>
      </c>
      <c r="B251" s="6" t="s">
        <v>71</v>
      </c>
      <c r="C251" s="6" t="s">
        <v>376</v>
      </c>
      <c r="D251" s="6" t="s">
        <v>96</v>
      </c>
      <c r="E251" s="33"/>
      <c r="F251" s="51">
        <f>F252</f>
        <v>126.79</v>
      </c>
      <c r="G251" s="68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X251" s="51">
        <f>X252</f>
        <v>126.79</v>
      </c>
      <c r="Y251" s="80">
        <f t="shared" si="30"/>
        <v>100</v>
      </c>
    </row>
    <row r="252" spans="1:26" s="24" customFormat="1" ht="31.5" outlineLevel="5">
      <c r="A252" s="36" t="s">
        <v>97</v>
      </c>
      <c r="B252" s="33" t="s">
        <v>71</v>
      </c>
      <c r="C252" s="33" t="s">
        <v>376</v>
      </c>
      <c r="D252" s="33" t="s">
        <v>98</v>
      </c>
      <c r="E252" s="33"/>
      <c r="F252" s="52">
        <v>126.79</v>
      </c>
      <c r="G252" s="68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52">
        <v>126.79</v>
      </c>
      <c r="Y252" s="80">
        <f t="shared" si="30"/>
        <v>100</v>
      </c>
      <c r="Z252" s="90"/>
    </row>
    <row r="253" spans="1:26" s="24" customFormat="1" ht="18.75" outlineLevel="6">
      <c r="A253" s="15" t="s">
        <v>64</v>
      </c>
      <c r="B253" s="29" t="s">
        <v>55</v>
      </c>
      <c r="C253" s="29" t="s">
        <v>244</v>
      </c>
      <c r="D253" s="29" t="s">
        <v>5</v>
      </c>
      <c r="E253" s="29"/>
      <c r="F253" s="55">
        <f>F290+F254+F265</f>
        <v>19465.54305</v>
      </c>
      <c r="G253" s="81" t="e">
        <f>#REF!+G290</f>
        <v>#REF!</v>
      </c>
      <c r="H253" s="48" t="e">
        <f>#REF!+H290</f>
        <v>#REF!</v>
      </c>
      <c r="I253" s="48" t="e">
        <f>#REF!+I290</f>
        <v>#REF!</v>
      </c>
      <c r="J253" s="48" t="e">
        <f>#REF!+J290</f>
        <v>#REF!</v>
      </c>
      <c r="K253" s="48" t="e">
        <f>#REF!+K290</f>
        <v>#REF!</v>
      </c>
      <c r="L253" s="48" t="e">
        <f>#REF!+L290</f>
        <v>#REF!</v>
      </c>
      <c r="M253" s="48" t="e">
        <f>#REF!+M290</f>
        <v>#REF!</v>
      </c>
      <c r="N253" s="48" t="e">
        <f>#REF!+N290</f>
        <v>#REF!</v>
      </c>
      <c r="O253" s="48" t="e">
        <f>#REF!+O290</f>
        <v>#REF!</v>
      </c>
      <c r="P253" s="48" t="e">
        <f>#REF!+P290</f>
        <v>#REF!</v>
      </c>
      <c r="Q253" s="48" t="e">
        <f>#REF!+Q290</f>
        <v>#REF!</v>
      </c>
      <c r="R253" s="48" t="e">
        <f>#REF!+R290</f>
        <v>#REF!</v>
      </c>
      <c r="S253" s="48" t="e">
        <f>#REF!+S290</f>
        <v>#REF!</v>
      </c>
      <c r="T253" s="48" t="e">
        <f>#REF!+T290</f>
        <v>#REF!</v>
      </c>
      <c r="U253" s="48" t="e">
        <f>#REF!+U290</f>
        <v>#REF!</v>
      </c>
      <c r="V253" s="48" t="e">
        <f>#REF!+V290</f>
        <v>#REF!</v>
      </c>
      <c r="W253" s="97"/>
      <c r="X253" s="55">
        <f>X290+X254+X265</f>
        <v>19256.487</v>
      </c>
      <c r="Y253" s="80">
        <f t="shared" si="30"/>
        <v>98.92601994476594</v>
      </c>
      <c r="Z253" s="90"/>
    </row>
    <row r="254" spans="1:26" s="24" customFormat="1" ht="18.75" outlineLevel="6">
      <c r="A254" s="41" t="s">
        <v>209</v>
      </c>
      <c r="B254" s="9" t="s">
        <v>207</v>
      </c>
      <c r="C254" s="9" t="s">
        <v>244</v>
      </c>
      <c r="D254" s="9" t="s">
        <v>5</v>
      </c>
      <c r="E254" s="9"/>
      <c r="F254" s="49">
        <f>F255+F260</f>
        <v>8881.2057</v>
      </c>
      <c r="G254" s="81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97"/>
      <c r="X254" s="49">
        <f>X255+X260</f>
        <v>8706.778999999999</v>
      </c>
      <c r="Y254" s="80">
        <f t="shared" si="30"/>
        <v>98.03600202616632</v>
      </c>
      <c r="Z254" s="90"/>
    </row>
    <row r="255" spans="1:26" s="24" customFormat="1" ht="31.5" outlineLevel="6">
      <c r="A255" s="21" t="s">
        <v>133</v>
      </c>
      <c r="B255" s="9" t="s">
        <v>207</v>
      </c>
      <c r="C255" s="9" t="s">
        <v>245</v>
      </c>
      <c r="D255" s="9" t="s">
        <v>5</v>
      </c>
      <c r="E255" s="9"/>
      <c r="F255" s="49">
        <f>F256</f>
        <v>622.55133</v>
      </c>
      <c r="G255" s="81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97"/>
      <c r="X255" s="49">
        <f>X256</f>
        <v>474.711</v>
      </c>
      <c r="Y255" s="80">
        <f t="shared" si="30"/>
        <v>76.25250756431602</v>
      </c>
      <c r="Z255" s="90"/>
    </row>
    <row r="256" spans="1:26" s="24" customFormat="1" ht="31.5" outlineLevel="6">
      <c r="A256" s="21" t="s">
        <v>135</v>
      </c>
      <c r="B256" s="9" t="s">
        <v>207</v>
      </c>
      <c r="C256" s="9" t="s">
        <v>246</v>
      </c>
      <c r="D256" s="9" t="s">
        <v>5</v>
      </c>
      <c r="E256" s="9"/>
      <c r="F256" s="49">
        <f>F257</f>
        <v>622.55133</v>
      </c>
      <c r="G256" s="81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97"/>
      <c r="X256" s="49">
        <f>X257</f>
        <v>474.711</v>
      </c>
      <c r="Y256" s="80">
        <f t="shared" si="30"/>
        <v>76.25250756431602</v>
      </c>
      <c r="Z256" s="90"/>
    </row>
    <row r="257" spans="1:26" s="24" customFormat="1" ht="18.75" outlineLevel="6">
      <c r="A257" s="54" t="s">
        <v>208</v>
      </c>
      <c r="B257" s="18" t="s">
        <v>207</v>
      </c>
      <c r="C257" s="18" t="s">
        <v>278</v>
      </c>
      <c r="D257" s="18" t="s">
        <v>5</v>
      </c>
      <c r="E257" s="18"/>
      <c r="F257" s="50">
        <f>F258</f>
        <v>622.55133</v>
      </c>
      <c r="G257" s="81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97"/>
      <c r="X257" s="50">
        <f>X258</f>
        <v>474.711</v>
      </c>
      <c r="Y257" s="80">
        <f t="shared" si="30"/>
        <v>76.25250756431602</v>
      </c>
      <c r="Z257" s="90"/>
    </row>
    <row r="258" spans="1:26" s="24" customFormat="1" ht="20.25" customHeight="1" outlineLevel="6">
      <c r="A258" s="5" t="s">
        <v>95</v>
      </c>
      <c r="B258" s="6" t="s">
        <v>207</v>
      </c>
      <c r="C258" s="6" t="s">
        <v>278</v>
      </c>
      <c r="D258" s="6" t="s">
        <v>96</v>
      </c>
      <c r="E258" s="6"/>
      <c r="F258" s="51">
        <f>F259</f>
        <v>622.55133</v>
      </c>
      <c r="G258" s="81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97"/>
      <c r="X258" s="51">
        <f>X259</f>
        <v>474.711</v>
      </c>
      <c r="Y258" s="80">
        <f t="shared" si="30"/>
        <v>76.25250756431602</v>
      </c>
      <c r="Z258" s="90"/>
    </row>
    <row r="259" spans="1:26" s="24" customFormat="1" ht="31.5" outlineLevel="6">
      <c r="A259" s="32" t="s">
        <v>97</v>
      </c>
      <c r="B259" s="33" t="s">
        <v>207</v>
      </c>
      <c r="C259" s="33" t="s">
        <v>278</v>
      </c>
      <c r="D259" s="33" t="s">
        <v>98</v>
      </c>
      <c r="E259" s="33"/>
      <c r="F259" s="52">
        <v>622.55133</v>
      </c>
      <c r="G259" s="81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97"/>
      <c r="X259" s="52">
        <v>474.711</v>
      </c>
      <c r="Y259" s="80">
        <f t="shared" si="30"/>
        <v>76.25250756431602</v>
      </c>
      <c r="Z259" s="90"/>
    </row>
    <row r="260" spans="1:25" s="24" customFormat="1" ht="15.75" outlineLevel="6">
      <c r="A260" s="13" t="s">
        <v>142</v>
      </c>
      <c r="B260" s="9" t="s">
        <v>207</v>
      </c>
      <c r="C260" s="9" t="s">
        <v>244</v>
      </c>
      <c r="D260" s="9" t="s">
        <v>5</v>
      </c>
      <c r="E260" s="9"/>
      <c r="F260" s="49">
        <f>F261</f>
        <v>8258.65437</v>
      </c>
      <c r="G260" s="134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97"/>
      <c r="X260" s="49">
        <f>X261</f>
        <v>8232.068</v>
      </c>
      <c r="Y260" s="80">
        <f t="shared" si="30"/>
        <v>99.67807866985477</v>
      </c>
    </row>
    <row r="261" spans="1:25" s="24" customFormat="1" ht="31.5" outlineLevel="6">
      <c r="A261" s="40" t="s">
        <v>379</v>
      </c>
      <c r="B261" s="18" t="s">
        <v>207</v>
      </c>
      <c r="C261" s="18" t="s">
        <v>382</v>
      </c>
      <c r="D261" s="18" t="s">
        <v>5</v>
      </c>
      <c r="E261" s="18"/>
      <c r="F261" s="50">
        <f>F262</f>
        <v>8258.65437</v>
      </c>
      <c r="G261" s="134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97"/>
      <c r="X261" s="50">
        <f>X262</f>
        <v>8232.068</v>
      </c>
      <c r="Y261" s="80">
        <f t="shared" si="30"/>
        <v>99.67807866985477</v>
      </c>
    </row>
    <row r="262" spans="1:25" s="24" customFormat="1" ht="33.75" customHeight="1" outlineLevel="6">
      <c r="A262" s="5" t="s">
        <v>383</v>
      </c>
      <c r="B262" s="6" t="s">
        <v>207</v>
      </c>
      <c r="C262" s="6" t="s">
        <v>381</v>
      </c>
      <c r="D262" s="6" t="s">
        <v>5</v>
      </c>
      <c r="E262" s="11"/>
      <c r="F262" s="51">
        <f>F263</f>
        <v>8258.65437</v>
      </c>
      <c r="G262" s="134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97"/>
      <c r="X262" s="51">
        <f>X263</f>
        <v>8232.068</v>
      </c>
      <c r="Y262" s="80">
        <f t="shared" si="30"/>
        <v>99.67807866985477</v>
      </c>
    </row>
    <row r="263" spans="1:25" s="24" customFormat="1" ht="15.75" outlineLevel="6">
      <c r="A263" s="100" t="s">
        <v>95</v>
      </c>
      <c r="B263" s="101" t="s">
        <v>207</v>
      </c>
      <c r="C263" s="101" t="s">
        <v>381</v>
      </c>
      <c r="D263" s="101" t="s">
        <v>96</v>
      </c>
      <c r="E263" s="102"/>
      <c r="F263" s="105">
        <f>F264</f>
        <v>8258.65437</v>
      </c>
      <c r="G263" s="136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20"/>
      <c r="X263" s="105">
        <f>X264</f>
        <v>8232.068</v>
      </c>
      <c r="Y263" s="80">
        <f t="shared" si="30"/>
        <v>99.67807866985477</v>
      </c>
    </row>
    <row r="264" spans="1:26" s="24" customFormat="1" ht="31.5" outlineLevel="6">
      <c r="A264" s="32" t="s">
        <v>97</v>
      </c>
      <c r="B264" s="33" t="s">
        <v>207</v>
      </c>
      <c r="C264" s="33" t="s">
        <v>381</v>
      </c>
      <c r="D264" s="33" t="s">
        <v>98</v>
      </c>
      <c r="E264" s="11"/>
      <c r="F264" s="52">
        <f>7076.68998+1181.96439</f>
        <v>8258.65437</v>
      </c>
      <c r="G264" s="134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97"/>
      <c r="X264" s="52">
        <v>8232.068</v>
      </c>
      <c r="Y264" s="80">
        <f t="shared" si="30"/>
        <v>99.67807866985477</v>
      </c>
      <c r="Z264" s="90"/>
    </row>
    <row r="265" spans="1:26" s="24" customFormat="1" ht="18.75" outlineLevel="6">
      <c r="A265" s="41" t="s">
        <v>233</v>
      </c>
      <c r="B265" s="9" t="s">
        <v>234</v>
      </c>
      <c r="C265" s="9" t="s">
        <v>244</v>
      </c>
      <c r="D265" s="9" t="s">
        <v>5</v>
      </c>
      <c r="E265" s="33"/>
      <c r="F265" s="49">
        <f>F266</f>
        <v>10583.61535</v>
      </c>
      <c r="G265" s="81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97"/>
      <c r="X265" s="49">
        <f>X266</f>
        <v>10548.986</v>
      </c>
      <c r="Y265" s="80">
        <f t="shared" si="30"/>
        <v>99.67280226222508</v>
      </c>
      <c r="Z265" s="90"/>
    </row>
    <row r="266" spans="1:26" s="24" customFormat="1" ht="18.75" outlineLevel="6">
      <c r="A266" s="13" t="s">
        <v>152</v>
      </c>
      <c r="B266" s="9" t="s">
        <v>234</v>
      </c>
      <c r="C266" s="9" t="s">
        <v>244</v>
      </c>
      <c r="D266" s="9" t="s">
        <v>5</v>
      </c>
      <c r="E266" s="33"/>
      <c r="F266" s="49">
        <f>F267</f>
        <v>10583.61535</v>
      </c>
      <c r="G266" s="81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97"/>
      <c r="X266" s="49">
        <f>X267</f>
        <v>10548.986</v>
      </c>
      <c r="Y266" s="80">
        <f t="shared" si="30"/>
        <v>99.67280226222508</v>
      </c>
      <c r="Z266" s="90"/>
    </row>
    <row r="267" spans="1:26" s="24" customFormat="1" ht="31.5" outlineLevel="6">
      <c r="A267" s="34" t="s">
        <v>219</v>
      </c>
      <c r="B267" s="18" t="s">
        <v>234</v>
      </c>
      <c r="C267" s="18" t="s">
        <v>279</v>
      </c>
      <c r="D267" s="18" t="s">
        <v>5</v>
      </c>
      <c r="E267" s="18"/>
      <c r="F267" s="50">
        <f>F274+F268+F277+F280+F283+F287+F286</f>
        <v>10583.61535</v>
      </c>
      <c r="G267" s="66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X267" s="50">
        <f>X274+X268+X277+X280+X283+X287+X286</f>
        <v>10548.986</v>
      </c>
      <c r="Y267" s="80">
        <f t="shared" si="30"/>
        <v>99.67280226222508</v>
      </c>
      <c r="Z267" s="90"/>
    </row>
    <row r="268" spans="1:26" s="24" customFormat="1" ht="47.25" outlineLevel="6">
      <c r="A268" s="5" t="s">
        <v>205</v>
      </c>
      <c r="B268" s="6" t="s">
        <v>234</v>
      </c>
      <c r="C268" s="6" t="s">
        <v>280</v>
      </c>
      <c r="D268" s="6" t="s">
        <v>5</v>
      </c>
      <c r="E268" s="6"/>
      <c r="F268" s="51">
        <f>F269+F272</f>
        <v>302.842</v>
      </c>
      <c r="G268" s="66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X268" s="51">
        <f>X269+X272</f>
        <v>237.864</v>
      </c>
      <c r="Y268" s="80">
        <f aca="true" t="shared" si="32" ref="Y268:Y324">X268/F268*100</f>
        <v>78.54392719635982</v>
      </c>
      <c r="Z268" s="90"/>
    </row>
    <row r="269" spans="1:26" s="24" customFormat="1" ht="18.75" outlineLevel="6">
      <c r="A269" s="100" t="s">
        <v>95</v>
      </c>
      <c r="B269" s="101" t="s">
        <v>234</v>
      </c>
      <c r="C269" s="101" t="s">
        <v>280</v>
      </c>
      <c r="D269" s="101" t="s">
        <v>96</v>
      </c>
      <c r="E269" s="101"/>
      <c r="F269" s="105">
        <f>F271+F270</f>
        <v>302.842</v>
      </c>
      <c r="G269" s="106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8"/>
      <c r="X269" s="105">
        <f>X271+X270</f>
        <v>237.864</v>
      </c>
      <c r="Y269" s="80">
        <f t="shared" si="32"/>
        <v>78.54392719635982</v>
      </c>
      <c r="Z269" s="90"/>
    </row>
    <row r="270" spans="1:26" s="24" customFormat="1" ht="31.5" outlineLevel="6">
      <c r="A270" s="32" t="s">
        <v>349</v>
      </c>
      <c r="B270" s="33" t="s">
        <v>234</v>
      </c>
      <c r="C270" s="33" t="s">
        <v>280</v>
      </c>
      <c r="D270" s="33" t="s">
        <v>350</v>
      </c>
      <c r="E270" s="33"/>
      <c r="F270" s="52">
        <v>0</v>
      </c>
      <c r="G270" s="66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X270" s="52">
        <v>0</v>
      </c>
      <c r="Y270" s="80">
        <v>0</v>
      </c>
      <c r="Z270" s="90"/>
    </row>
    <row r="271" spans="1:26" s="24" customFormat="1" ht="31.5" outlineLevel="6">
      <c r="A271" s="32" t="s">
        <v>97</v>
      </c>
      <c r="B271" s="33" t="s">
        <v>234</v>
      </c>
      <c r="C271" s="33" t="s">
        <v>280</v>
      </c>
      <c r="D271" s="33" t="s">
        <v>98</v>
      </c>
      <c r="E271" s="33"/>
      <c r="F271" s="52">
        <v>302.842</v>
      </c>
      <c r="G271" s="66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X271" s="52">
        <v>237.864</v>
      </c>
      <c r="Y271" s="80">
        <f t="shared" si="32"/>
        <v>78.54392719635982</v>
      </c>
      <c r="Z271" s="90"/>
    </row>
    <row r="272" spans="1:26" s="24" customFormat="1" ht="18.75" outlineLevel="6">
      <c r="A272" s="100" t="s">
        <v>366</v>
      </c>
      <c r="B272" s="101" t="s">
        <v>234</v>
      </c>
      <c r="C272" s="101" t="s">
        <v>280</v>
      </c>
      <c r="D272" s="101" t="s">
        <v>365</v>
      </c>
      <c r="E272" s="101"/>
      <c r="F272" s="105">
        <f>F273</f>
        <v>0</v>
      </c>
      <c r="G272" s="106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8"/>
      <c r="X272" s="105">
        <f>X273</f>
        <v>0</v>
      </c>
      <c r="Y272" s="80">
        <v>0</v>
      </c>
      <c r="Z272" s="90"/>
    </row>
    <row r="273" spans="1:26" s="24" customFormat="1" ht="34.5" customHeight="1" outlineLevel="6">
      <c r="A273" s="32" t="s">
        <v>367</v>
      </c>
      <c r="B273" s="33" t="s">
        <v>234</v>
      </c>
      <c r="C273" s="33" t="s">
        <v>280</v>
      </c>
      <c r="D273" s="33" t="s">
        <v>364</v>
      </c>
      <c r="E273" s="33"/>
      <c r="F273" s="52">
        <v>0</v>
      </c>
      <c r="G273" s="66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X273" s="52">
        <v>0</v>
      </c>
      <c r="Y273" s="80">
        <v>0</v>
      </c>
      <c r="Z273" s="90"/>
    </row>
    <row r="274" spans="1:26" s="24" customFormat="1" ht="32.25" customHeight="1" outlineLevel="6">
      <c r="A274" s="5" t="s">
        <v>235</v>
      </c>
      <c r="B274" s="6" t="s">
        <v>234</v>
      </c>
      <c r="C274" s="6" t="s">
        <v>281</v>
      </c>
      <c r="D274" s="6" t="s">
        <v>5</v>
      </c>
      <c r="E274" s="6"/>
      <c r="F274" s="51">
        <f>F275</f>
        <v>599.6168</v>
      </c>
      <c r="G274" s="6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X274" s="51">
        <f>X275</f>
        <v>599.617</v>
      </c>
      <c r="Y274" s="80">
        <f t="shared" si="32"/>
        <v>100.0000333546358</v>
      </c>
      <c r="Z274" s="90"/>
    </row>
    <row r="275" spans="1:26" s="24" customFormat="1" ht="18.75" outlineLevel="6">
      <c r="A275" s="100" t="s">
        <v>95</v>
      </c>
      <c r="B275" s="101" t="s">
        <v>234</v>
      </c>
      <c r="C275" s="101" t="s">
        <v>281</v>
      </c>
      <c r="D275" s="101" t="s">
        <v>96</v>
      </c>
      <c r="E275" s="101"/>
      <c r="F275" s="105">
        <f>F276</f>
        <v>599.6168</v>
      </c>
      <c r="G275" s="106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8"/>
      <c r="X275" s="105">
        <f>X276</f>
        <v>599.617</v>
      </c>
      <c r="Y275" s="80">
        <f t="shared" si="32"/>
        <v>100.0000333546358</v>
      </c>
      <c r="Z275" s="90"/>
    </row>
    <row r="276" spans="1:26" s="24" customFormat="1" ht="31.5" outlineLevel="6">
      <c r="A276" s="32" t="s">
        <v>97</v>
      </c>
      <c r="B276" s="33" t="s">
        <v>234</v>
      </c>
      <c r="C276" s="33" t="s">
        <v>281</v>
      </c>
      <c r="D276" s="33" t="s">
        <v>98</v>
      </c>
      <c r="E276" s="33"/>
      <c r="F276" s="52">
        <v>599.6168</v>
      </c>
      <c r="G276" s="66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X276" s="52">
        <v>599.617</v>
      </c>
      <c r="Y276" s="80">
        <f t="shared" si="32"/>
        <v>100.0000333546358</v>
      </c>
      <c r="Z276" s="90"/>
    </row>
    <row r="277" spans="1:25" s="24" customFormat="1" ht="32.25" customHeight="1" outlineLevel="6">
      <c r="A277" s="5" t="s">
        <v>387</v>
      </c>
      <c r="B277" s="6" t="s">
        <v>234</v>
      </c>
      <c r="C277" s="6" t="s">
        <v>386</v>
      </c>
      <c r="D277" s="6" t="s">
        <v>5</v>
      </c>
      <c r="E277" s="6"/>
      <c r="F277" s="51">
        <f>F278</f>
        <v>827.985</v>
      </c>
      <c r="G277" s="66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X277" s="51">
        <f>X278</f>
        <v>759.394</v>
      </c>
      <c r="Y277" s="80">
        <f t="shared" si="32"/>
        <v>91.71591272788758</v>
      </c>
    </row>
    <row r="278" spans="1:25" s="24" customFormat="1" ht="18.75" outlineLevel="6">
      <c r="A278" s="100" t="s">
        <v>95</v>
      </c>
      <c r="B278" s="101" t="s">
        <v>234</v>
      </c>
      <c r="C278" s="101" t="s">
        <v>386</v>
      </c>
      <c r="D278" s="101" t="s">
        <v>96</v>
      </c>
      <c r="E278" s="101"/>
      <c r="F278" s="105">
        <f>F279</f>
        <v>827.985</v>
      </c>
      <c r="G278" s="106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8"/>
      <c r="X278" s="105">
        <f>X279</f>
        <v>759.394</v>
      </c>
      <c r="Y278" s="80">
        <f t="shared" si="32"/>
        <v>91.71591272788758</v>
      </c>
    </row>
    <row r="279" spans="1:26" s="24" customFormat="1" ht="31.5" outlineLevel="6">
      <c r="A279" s="32" t="s">
        <v>349</v>
      </c>
      <c r="B279" s="33" t="s">
        <v>234</v>
      </c>
      <c r="C279" s="33" t="s">
        <v>386</v>
      </c>
      <c r="D279" s="33" t="s">
        <v>350</v>
      </c>
      <c r="E279" s="33"/>
      <c r="F279" s="52">
        <v>827.985</v>
      </c>
      <c r="G279" s="66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X279" s="52">
        <v>759.394</v>
      </c>
      <c r="Y279" s="80">
        <f t="shared" si="32"/>
        <v>91.71591272788758</v>
      </c>
      <c r="Z279" s="90"/>
    </row>
    <row r="280" spans="1:26" s="24" customFormat="1" ht="51.75" customHeight="1" outlineLevel="6">
      <c r="A280" s="5" t="s">
        <v>389</v>
      </c>
      <c r="B280" s="6" t="s">
        <v>234</v>
      </c>
      <c r="C280" s="6" t="s">
        <v>388</v>
      </c>
      <c r="D280" s="6" t="s">
        <v>5</v>
      </c>
      <c r="E280" s="6"/>
      <c r="F280" s="51">
        <f>F281</f>
        <v>3037.5741</v>
      </c>
      <c r="G280" s="66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X280" s="51">
        <f>X281</f>
        <v>3037.574</v>
      </c>
      <c r="Y280" s="80">
        <f t="shared" si="32"/>
        <v>99.99999670789926</v>
      </c>
      <c r="Z280" s="90"/>
    </row>
    <row r="281" spans="1:26" s="24" customFormat="1" ht="18.75" outlineLevel="6">
      <c r="A281" s="100" t="s">
        <v>95</v>
      </c>
      <c r="B281" s="101" t="s">
        <v>234</v>
      </c>
      <c r="C281" s="101" t="s">
        <v>388</v>
      </c>
      <c r="D281" s="101" t="s">
        <v>96</v>
      </c>
      <c r="E281" s="101"/>
      <c r="F281" s="105">
        <f>F282</f>
        <v>3037.5741</v>
      </c>
      <c r="G281" s="106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8"/>
      <c r="X281" s="105">
        <f>X282</f>
        <v>3037.574</v>
      </c>
      <c r="Y281" s="80">
        <f t="shared" si="32"/>
        <v>99.99999670789926</v>
      </c>
      <c r="Z281" s="90"/>
    </row>
    <row r="282" spans="1:26" s="24" customFormat="1" ht="31.5" outlineLevel="6">
      <c r="A282" s="32" t="s">
        <v>349</v>
      </c>
      <c r="B282" s="33" t="s">
        <v>234</v>
      </c>
      <c r="C282" s="33" t="s">
        <v>388</v>
      </c>
      <c r="D282" s="33" t="s">
        <v>350</v>
      </c>
      <c r="E282" s="33"/>
      <c r="F282" s="52">
        <v>3037.5741</v>
      </c>
      <c r="G282" s="66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X282" s="52">
        <v>3037.574</v>
      </c>
      <c r="Y282" s="80">
        <f t="shared" si="32"/>
        <v>99.99999670789926</v>
      </c>
      <c r="Z282" s="90"/>
    </row>
    <row r="283" spans="1:26" s="24" customFormat="1" ht="51" customHeight="1" outlineLevel="6">
      <c r="A283" s="5" t="s">
        <v>405</v>
      </c>
      <c r="B283" s="6" t="s">
        <v>234</v>
      </c>
      <c r="C283" s="6" t="s">
        <v>404</v>
      </c>
      <c r="D283" s="6" t="s">
        <v>5</v>
      </c>
      <c r="E283" s="6"/>
      <c r="F283" s="51">
        <f>F284</f>
        <v>1488.95149</v>
      </c>
      <c r="G283" s="66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X283" s="51">
        <f>X284</f>
        <v>1488.947</v>
      </c>
      <c r="Y283" s="80">
        <f t="shared" si="32"/>
        <v>99.99969844551484</v>
      </c>
      <c r="Z283" s="90"/>
    </row>
    <row r="284" spans="1:26" s="24" customFormat="1" ht="18.75" outlineLevel="6">
      <c r="A284" s="100" t="s">
        <v>95</v>
      </c>
      <c r="B284" s="101" t="s">
        <v>234</v>
      </c>
      <c r="C284" s="101" t="s">
        <v>404</v>
      </c>
      <c r="D284" s="101" t="s">
        <v>96</v>
      </c>
      <c r="E284" s="101"/>
      <c r="F284" s="105">
        <f>F285</f>
        <v>1488.95149</v>
      </c>
      <c r="G284" s="106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8"/>
      <c r="X284" s="105">
        <f>X285</f>
        <v>1488.947</v>
      </c>
      <c r="Y284" s="80">
        <f t="shared" si="32"/>
        <v>99.99969844551484</v>
      </c>
      <c r="Z284" s="90"/>
    </row>
    <row r="285" spans="1:26" s="24" customFormat="1" ht="31.5" outlineLevel="6">
      <c r="A285" s="32" t="s">
        <v>349</v>
      </c>
      <c r="B285" s="33" t="s">
        <v>234</v>
      </c>
      <c r="C285" s="33" t="s">
        <v>404</v>
      </c>
      <c r="D285" s="33" t="s">
        <v>350</v>
      </c>
      <c r="E285" s="33"/>
      <c r="F285" s="52">
        <v>1488.95149</v>
      </c>
      <c r="G285" s="66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X285" s="52">
        <v>1488.947</v>
      </c>
      <c r="Y285" s="80">
        <f t="shared" si="32"/>
        <v>99.99969844551484</v>
      </c>
      <c r="Z285" s="90"/>
    </row>
    <row r="286" spans="1:26" s="24" customFormat="1" ht="31.5" outlineLevel="6">
      <c r="A286" s="32" t="s">
        <v>97</v>
      </c>
      <c r="B286" s="33" t="s">
        <v>234</v>
      </c>
      <c r="C286" s="33" t="s">
        <v>253</v>
      </c>
      <c r="D286" s="33" t="s">
        <v>98</v>
      </c>
      <c r="E286" s="33"/>
      <c r="F286" s="52">
        <v>0</v>
      </c>
      <c r="G286" s="6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X286" s="52">
        <v>98.944</v>
      </c>
      <c r="Y286" s="80"/>
      <c r="Z286" s="90"/>
    </row>
    <row r="287" spans="1:26" s="24" customFormat="1" ht="51" customHeight="1" outlineLevel="6">
      <c r="A287" s="5" t="s">
        <v>403</v>
      </c>
      <c r="B287" s="6" t="s">
        <v>234</v>
      </c>
      <c r="C287" s="6" t="s">
        <v>402</v>
      </c>
      <c r="D287" s="6" t="s">
        <v>5</v>
      </c>
      <c r="E287" s="6"/>
      <c r="F287" s="51">
        <f>F288</f>
        <v>4326.64596</v>
      </c>
      <c r="G287" s="66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X287" s="51">
        <f>X288</f>
        <v>4326.646</v>
      </c>
      <c r="Y287" s="80">
        <f t="shared" si="32"/>
        <v>100.00000092450365</v>
      </c>
      <c r="Z287" s="90"/>
    </row>
    <row r="288" spans="1:26" s="24" customFormat="1" ht="18.75" outlineLevel="6">
      <c r="A288" s="100" t="s">
        <v>95</v>
      </c>
      <c r="B288" s="101" t="s">
        <v>234</v>
      </c>
      <c r="C288" s="101" t="s">
        <v>402</v>
      </c>
      <c r="D288" s="101" t="s">
        <v>96</v>
      </c>
      <c r="E288" s="101"/>
      <c r="F288" s="105">
        <f>F289</f>
        <v>4326.64596</v>
      </c>
      <c r="G288" s="106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8"/>
      <c r="X288" s="105">
        <f>X289</f>
        <v>4326.646</v>
      </c>
      <c r="Y288" s="80">
        <f t="shared" si="32"/>
        <v>100.00000092450365</v>
      </c>
      <c r="Z288" s="90"/>
    </row>
    <row r="289" spans="1:26" s="24" customFormat="1" ht="31.5" outlineLevel="6">
      <c r="A289" s="32" t="s">
        <v>349</v>
      </c>
      <c r="B289" s="33" t="s">
        <v>234</v>
      </c>
      <c r="C289" s="33" t="s">
        <v>402</v>
      </c>
      <c r="D289" s="33" t="s">
        <v>350</v>
      </c>
      <c r="E289" s="33"/>
      <c r="F289" s="52">
        <v>4326.64596</v>
      </c>
      <c r="G289" s="66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X289" s="52">
        <v>4326.646</v>
      </c>
      <c r="Y289" s="80">
        <f t="shared" si="32"/>
        <v>100.00000092450365</v>
      </c>
      <c r="Z289" s="90"/>
    </row>
    <row r="290" spans="1:26" s="24" customFormat="1" ht="17.25" customHeight="1" outlineLevel="3">
      <c r="A290" s="8" t="s">
        <v>36</v>
      </c>
      <c r="B290" s="9" t="s">
        <v>12</v>
      </c>
      <c r="C290" s="9" t="s">
        <v>244</v>
      </c>
      <c r="D290" s="9" t="s">
        <v>5</v>
      </c>
      <c r="E290" s="9"/>
      <c r="F290" s="49">
        <f>+F291</f>
        <v>0.722</v>
      </c>
      <c r="G290" s="69" t="e">
        <f>#REF!+#REF!</f>
        <v>#REF!</v>
      </c>
      <c r="H290" s="10" t="e">
        <f>#REF!+#REF!</f>
        <v>#REF!</v>
      </c>
      <c r="I290" s="10" t="e">
        <f>#REF!+#REF!</f>
        <v>#REF!</v>
      </c>
      <c r="J290" s="10" t="e">
        <f>#REF!+#REF!</f>
        <v>#REF!</v>
      </c>
      <c r="K290" s="10" t="e">
        <f>#REF!+#REF!</f>
        <v>#REF!</v>
      </c>
      <c r="L290" s="10" t="e">
        <f>#REF!+#REF!</f>
        <v>#REF!</v>
      </c>
      <c r="M290" s="10" t="e">
        <f>#REF!+#REF!</f>
        <v>#REF!</v>
      </c>
      <c r="N290" s="10" t="e">
        <f>#REF!+#REF!</f>
        <v>#REF!</v>
      </c>
      <c r="O290" s="10" t="e">
        <f>#REF!+#REF!</f>
        <v>#REF!</v>
      </c>
      <c r="P290" s="10" t="e">
        <f>#REF!+#REF!</f>
        <v>#REF!</v>
      </c>
      <c r="Q290" s="10" t="e">
        <f>#REF!+#REF!</f>
        <v>#REF!</v>
      </c>
      <c r="R290" s="10" t="e">
        <f>#REF!+#REF!</f>
        <v>#REF!</v>
      </c>
      <c r="S290" s="10" t="e">
        <f>#REF!+#REF!</f>
        <v>#REF!</v>
      </c>
      <c r="T290" s="10" t="e">
        <f>#REF!+#REF!</f>
        <v>#REF!</v>
      </c>
      <c r="U290" s="10" t="e">
        <f>#REF!+#REF!</f>
        <v>#REF!</v>
      </c>
      <c r="V290" s="10" t="e">
        <f>#REF!+#REF!</f>
        <v>#REF!</v>
      </c>
      <c r="X290" s="49">
        <f>+X291</f>
        <v>0.722</v>
      </c>
      <c r="Y290" s="80">
        <f t="shared" si="32"/>
        <v>100</v>
      </c>
      <c r="Z290" s="90"/>
    </row>
    <row r="291" spans="1:26" s="24" customFormat="1" ht="17.25" customHeight="1" outlineLevel="3">
      <c r="A291" s="21" t="s">
        <v>133</v>
      </c>
      <c r="B291" s="9" t="s">
        <v>12</v>
      </c>
      <c r="C291" s="9" t="s">
        <v>245</v>
      </c>
      <c r="D291" s="9" t="s">
        <v>5</v>
      </c>
      <c r="E291" s="9"/>
      <c r="F291" s="49">
        <f>F292</f>
        <v>0.722</v>
      </c>
      <c r="G291" s="69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X291" s="49">
        <f>X292</f>
        <v>0.722</v>
      </c>
      <c r="Y291" s="80">
        <f t="shared" si="32"/>
        <v>100</v>
      </c>
      <c r="Z291" s="90"/>
    </row>
    <row r="292" spans="1:26" s="24" customFormat="1" ht="17.25" customHeight="1" outlineLevel="3">
      <c r="A292" s="21" t="s">
        <v>135</v>
      </c>
      <c r="B292" s="9" t="s">
        <v>12</v>
      </c>
      <c r="C292" s="9" t="s">
        <v>246</v>
      </c>
      <c r="D292" s="9" t="s">
        <v>5</v>
      </c>
      <c r="E292" s="9"/>
      <c r="F292" s="49">
        <f>F293+F299</f>
        <v>0.722</v>
      </c>
      <c r="G292" s="69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49">
        <f>X293+X299</f>
        <v>0.722</v>
      </c>
      <c r="Y292" s="80">
        <f t="shared" si="32"/>
        <v>100</v>
      </c>
      <c r="Z292" s="90"/>
    </row>
    <row r="293" spans="1:26" s="24" customFormat="1" ht="50.25" customHeight="1" outlineLevel="3">
      <c r="A293" s="40" t="s">
        <v>188</v>
      </c>
      <c r="B293" s="18" t="s">
        <v>12</v>
      </c>
      <c r="C293" s="18" t="s">
        <v>282</v>
      </c>
      <c r="D293" s="18" t="s">
        <v>5</v>
      </c>
      <c r="E293" s="18"/>
      <c r="F293" s="50">
        <f>F294+F297</f>
        <v>0.722</v>
      </c>
      <c r="G293" s="69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50">
        <f>X294+X297</f>
        <v>0.722</v>
      </c>
      <c r="Y293" s="80">
        <f t="shared" si="32"/>
        <v>100</v>
      </c>
      <c r="Z293" s="90"/>
    </row>
    <row r="294" spans="1:26" s="24" customFormat="1" ht="18" customHeight="1" outlineLevel="3">
      <c r="A294" s="5" t="s">
        <v>94</v>
      </c>
      <c r="B294" s="6" t="s">
        <v>12</v>
      </c>
      <c r="C294" s="6" t="s">
        <v>282</v>
      </c>
      <c r="D294" s="6" t="s">
        <v>93</v>
      </c>
      <c r="E294" s="6"/>
      <c r="F294" s="51">
        <f>F295+F296</f>
        <v>0.61</v>
      </c>
      <c r="G294" s="69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51">
        <f>X295+X296</f>
        <v>0.61</v>
      </c>
      <c r="Y294" s="80">
        <f t="shared" si="32"/>
        <v>100</v>
      </c>
      <c r="Z294" s="90"/>
    </row>
    <row r="295" spans="1:26" s="24" customFormat="1" ht="17.25" customHeight="1" outlineLevel="3">
      <c r="A295" s="32" t="s">
        <v>237</v>
      </c>
      <c r="B295" s="33" t="s">
        <v>12</v>
      </c>
      <c r="C295" s="33" t="s">
        <v>282</v>
      </c>
      <c r="D295" s="33" t="s">
        <v>91</v>
      </c>
      <c r="E295" s="33"/>
      <c r="F295" s="52">
        <v>0.47</v>
      </c>
      <c r="G295" s="69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52">
        <v>0.47</v>
      </c>
      <c r="Y295" s="80">
        <f t="shared" si="32"/>
        <v>100</v>
      </c>
      <c r="Z295" s="90"/>
    </row>
    <row r="296" spans="1:26" s="24" customFormat="1" ht="50.25" customHeight="1" outlineLevel="3">
      <c r="A296" s="32" t="s">
        <v>238</v>
      </c>
      <c r="B296" s="33" t="s">
        <v>12</v>
      </c>
      <c r="C296" s="33" t="s">
        <v>282</v>
      </c>
      <c r="D296" s="33" t="s">
        <v>239</v>
      </c>
      <c r="E296" s="33"/>
      <c r="F296" s="52">
        <v>0.14</v>
      </c>
      <c r="G296" s="69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X296" s="52">
        <v>0.14</v>
      </c>
      <c r="Y296" s="80">
        <f t="shared" si="32"/>
        <v>100</v>
      </c>
      <c r="Z296" s="90"/>
    </row>
    <row r="297" spans="1:26" s="24" customFormat="1" ht="17.25" customHeight="1" outlineLevel="3">
      <c r="A297" s="5" t="s">
        <v>95</v>
      </c>
      <c r="B297" s="6" t="s">
        <v>12</v>
      </c>
      <c r="C297" s="6" t="s">
        <v>282</v>
      </c>
      <c r="D297" s="6" t="s">
        <v>96</v>
      </c>
      <c r="E297" s="6"/>
      <c r="F297" s="51">
        <f>F298</f>
        <v>0.112</v>
      </c>
      <c r="G297" s="69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X297" s="51">
        <f>X298</f>
        <v>0.112</v>
      </c>
      <c r="Y297" s="80">
        <f t="shared" si="32"/>
        <v>100</v>
      </c>
      <c r="Z297" s="90"/>
    </row>
    <row r="298" spans="1:26" s="24" customFormat="1" ht="17.25" customHeight="1" outlineLevel="3">
      <c r="A298" s="32" t="s">
        <v>97</v>
      </c>
      <c r="B298" s="33" t="s">
        <v>12</v>
      </c>
      <c r="C298" s="33" t="s">
        <v>282</v>
      </c>
      <c r="D298" s="33" t="s">
        <v>98</v>
      </c>
      <c r="E298" s="33"/>
      <c r="F298" s="52">
        <v>0.112</v>
      </c>
      <c r="G298" s="69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X298" s="52">
        <v>0.112</v>
      </c>
      <c r="Y298" s="80">
        <f t="shared" si="32"/>
        <v>100</v>
      </c>
      <c r="Z298" s="90"/>
    </row>
    <row r="299" spans="1:26" s="24" customFormat="1" ht="17.25" customHeight="1" outlineLevel="3">
      <c r="A299" s="34" t="s">
        <v>206</v>
      </c>
      <c r="B299" s="18" t="s">
        <v>12</v>
      </c>
      <c r="C299" s="18" t="s">
        <v>283</v>
      </c>
      <c r="D299" s="18" t="s">
        <v>5</v>
      </c>
      <c r="E299" s="18"/>
      <c r="F299" s="86">
        <f>F300</f>
        <v>0</v>
      </c>
      <c r="G299" s="91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92"/>
      <c r="X299" s="86">
        <f>X300</f>
        <v>0</v>
      </c>
      <c r="Y299" s="80">
        <v>0</v>
      </c>
      <c r="Z299" s="90"/>
    </row>
    <row r="300" spans="1:26" s="24" customFormat="1" ht="17.25" customHeight="1" outlineLevel="3">
      <c r="A300" s="5" t="s">
        <v>95</v>
      </c>
      <c r="B300" s="6" t="s">
        <v>12</v>
      </c>
      <c r="C300" s="6" t="s">
        <v>283</v>
      </c>
      <c r="D300" s="6" t="s">
        <v>96</v>
      </c>
      <c r="E300" s="6"/>
      <c r="F300" s="56">
        <f>F301</f>
        <v>0</v>
      </c>
      <c r="G300" s="91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92"/>
      <c r="X300" s="56">
        <f>X301</f>
        <v>0</v>
      </c>
      <c r="Y300" s="80">
        <v>0</v>
      </c>
      <c r="Z300" s="90"/>
    </row>
    <row r="301" spans="1:26" s="24" customFormat="1" ht="17.25" customHeight="1" outlineLevel="3">
      <c r="A301" s="32" t="s">
        <v>97</v>
      </c>
      <c r="B301" s="33" t="s">
        <v>12</v>
      </c>
      <c r="C301" s="33" t="s">
        <v>283</v>
      </c>
      <c r="D301" s="33" t="s">
        <v>98</v>
      </c>
      <c r="E301" s="33"/>
      <c r="F301" s="57">
        <v>0</v>
      </c>
      <c r="G301" s="91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92"/>
      <c r="X301" s="57">
        <v>0</v>
      </c>
      <c r="Y301" s="80">
        <v>0</v>
      </c>
      <c r="Z301" s="90"/>
    </row>
    <row r="302" spans="1:26" s="24" customFormat="1" ht="18.75" outlineLevel="6">
      <c r="A302" s="15" t="s">
        <v>54</v>
      </c>
      <c r="B302" s="16" t="s">
        <v>53</v>
      </c>
      <c r="C302" s="16" t="s">
        <v>244</v>
      </c>
      <c r="D302" s="16" t="s">
        <v>5</v>
      </c>
      <c r="E302" s="16"/>
      <c r="F302" s="150">
        <f>F303+F333+F370+F386+F391+F405</f>
        <v>511502.78124000004</v>
      </c>
      <c r="G302" s="151" t="e">
        <f aca="true" t="shared" si="33" ref="G302:V302">G308+G333+G391+G405</f>
        <v>#REF!</v>
      </c>
      <c r="H302" s="150" t="e">
        <f t="shared" si="33"/>
        <v>#REF!</v>
      </c>
      <c r="I302" s="150" t="e">
        <f t="shared" si="33"/>
        <v>#REF!</v>
      </c>
      <c r="J302" s="150" t="e">
        <f t="shared" si="33"/>
        <v>#REF!</v>
      </c>
      <c r="K302" s="150" t="e">
        <f t="shared" si="33"/>
        <v>#REF!</v>
      </c>
      <c r="L302" s="150" t="e">
        <f t="shared" si="33"/>
        <v>#REF!</v>
      </c>
      <c r="M302" s="150" t="e">
        <f t="shared" si="33"/>
        <v>#REF!</v>
      </c>
      <c r="N302" s="150" t="e">
        <f t="shared" si="33"/>
        <v>#REF!</v>
      </c>
      <c r="O302" s="150" t="e">
        <f t="shared" si="33"/>
        <v>#REF!</v>
      </c>
      <c r="P302" s="150" t="e">
        <f t="shared" si="33"/>
        <v>#REF!</v>
      </c>
      <c r="Q302" s="150" t="e">
        <f t="shared" si="33"/>
        <v>#REF!</v>
      </c>
      <c r="R302" s="150" t="e">
        <f t="shared" si="33"/>
        <v>#REF!</v>
      </c>
      <c r="S302" s="150" t="e">
        <f t="shared" si="33"/>
        <v>#REF!</v>
      </c>
      <c r="T302" s="150" t="e">
        <f t="shared" si="33"/>
        <v>#REF!</v>
      </c>
      <c r="U302" s="150" t="e">
        <f t="shared" si="33"/>
        <v>#REF!</v>
      </c>
      <c r="V302" s="150" t="e">
        <f t="shared" si="33"/>
        <v>#REF!</v>
      </c>
      <c r="W302" s="129"/>
      <c r="X302" s="150">
        <f>X303+X333+X370+X386+X391+X405</f>
        <v>511287.78700000007</v>
      </c>
      <c r="Y302" s="80">
        <f t="shared" si="32"/>
        <v>99.95796811906305</v>
      </c>
      <c r="Z302" s="90"/>
    </row>
    <row r="303" spans="1:26" s="24" customFormat="1" ht="18.75" outlineLevel="6">
      <c r="A303" s="15" t="s">
        <v>44</v>
      </c>
      <c r="B303" s="16" t="s">
        <v>20</v>
      </c>
      <c r="C303" s="16" t="s">
        <v>244</v>
      </c>
      <c r="D303" s="16" t="s">
        <v>5</v>
      </c>
      <c r="E303" s="16"/>
      <c r="F303" s="150">
        <f>F308+F304</f>
        <v>120816.88614</v>
      </c>
      <c r="G303" s="151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29"/>
      <c r="X303" s="150">
        <f>X308+X304</f>
        <v>120693.765</v>
      </c>
      <c r="Y303" s="80">
        <f t="shared" si="32"/>
        <v>99.89809277168645</v>
      </c>
      <c r="Z303" s="90"/>
    </row>
    <row r="304" spans="1:26" s="24" customFormat="1" ht="31.5" outlineLevel="6">
      <c r="A304" s="21" t="s">
        <v>133</v>
      </c>
      <c r="B304" s="9" t="s">
        <v>20</v>
      </c>
      <c r="C304" s="9" t="s">
        <v>245</v>
      </c>
      <c r="D304" s="9" t="s">
        <v>5</v>
      </c>
      <c r="E304" s="9"/>
      <c r="F304" s="49">
        <f>F305</f>
        <v>144.80628</v>
      </c>
      <c r="G304" s="66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X304" s="49">
        <f>X305</f>
        <v>144.806</v>
      </c>
      <c r="Y304" s="80">
        <f t="shared" si="32"/>
        <v>99.9998066382204</v>
      </c>
      <c r="Z304" s="90"/>
    </row>
    <row r="305" spans="1:26" s="24" customFormat="1" ht="31.5" outlineLevel="6">
      <c r="A305" s="21" t="s">
        <v>135</v>
      </c>
      <c r="B305" s="9" t="s">
        <v>20</v>
      </c>
      <c r="C305" s="9" t="s">
        <v>246</v>
      </c>
      <c r="D305" s="9" t="s">
        <v>5</v>
      </c>
      <c r="E305" s="9"/>
      <c r="F305" s="49">
        <f>F306</f>
        <v>144.80628</v>
      </c>
      <c r="G305" s="66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X305" s="49">
        <f>X306</f>
        <v>144.806</v>
      </c>
      <c r="Y305" s="80">
        <f t="shared" si="32"/>
        <v>99.9998066382204</v>
      </c>
      <c r="Z305" s="90"/>
    </row>
    <row r="306" spans="1:26" s="24" customFormat="1" ht="31.5" outlineLevel="6">
      <c r="A306" s="34" t="s">
        <v>370</v>
      </c>
      <c r="B306" s="18" t="s">
        <v>20</v>
      </c>
      <c r="C306" s="18" t="s">
        <v>250</v>
      </c>
      <c r="D306" s="18" t="s">
        <v>5</v>
      </c>
      <c r="E306" s="18"/>
      <c r="F306" s="50">
        <f>F307</f>
        <v>144.80628</v>
      </c>
      <c r="G306" s="66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X306" s="50">
        <f>X307</f>
        <v>144.806</v>
      </c>
      <c r="Y306" s="80">
        <f t="shared" si="32"/>
        <v>99.9998066382204</v>
      </c>
      <c r="Z306" s="90"/>
    </row>
    <row r="307" spans="1:26" s="24" customFormat="1" ht="18.75" outlineLevel="6">
      <c r="A307" s="60" t="s">
        <v>137</v>
      </c>
      <c r="B307" s="59" t="s">
        <v>20</v>
      </c>
      <c r="C307" s="59" t="s">
        <v>250</v>
      </c>
      <c r="D307" s="59" t="s">
        <v>85</v>
      </c>
      <c r="E307" s="59"/>
      <c r="F307" s="93">
        <v>144.80628</v>
      </c>
      <c r="G307" s="109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95"/>
      <c r="X307" s="93">
        <v>144.806</v>
      </c>
      <c r="Y307" s="80">
        <f t="shared" si="32"/>
        <v>99.9998066382204</v>
      </c>
      <c r="Z307" s="90"/>
    </row>
    <row r="308" spans="1:26" s="24" customFormat="1" ht="15.75" outlineLevel="6">
      <c r="A308" s="41" t="s">
        <v>220</v>
      </c>
      <c r="B308" s="9" t="s">
        <v>20</v>
      </c>
      <c r="C308" s="9" t="s">
        <v>284</v>
      </c>
      <c r="D308" s="9" t="s">
        <v>5</v>
      </c>
      <c r="E308" s="9"/>
      <c r="F308" s="49">
        <f>F309+F325+F329</f>
        <v>120672.07986</v>
      </c>
      <c r="G308" s="69">
        <f aca="true" t="shared" si="34" ref="G308:V308">G309</f>
        <v>0</v>
      </c>
      <c r="H308" s="10">
        <f t="shared" si="34"/>
        <v>0</v>
      </c>
      <c r="I308" s="10">
        <f t="shared" si="34"/>
        <v>0</v>
      </c>
      <c r="J308" s="10">
        <f t="shared" si="34"/>
        <v>0</v>
      </c>
      <c r="K308" s="10">
        <f t="shared" si="34"/>
        <v>0</v>
      </c>
      <c r="L308" s="10">
        <f t="shared" si="34"/>
        <v>0</v>
      </c>
      <c r="M308" s="10">
        <f t="shared" si="34"/>
        <v>0</v>
      </c>
      <c r="N308" s="10">
        <f t="shared" si="34"/>
        <v>0</v>
      </c>
      <c r="O308" s="10">
        <f t="shared" si="34"/>
        <v>0</v>
      </c>
      <c r="P308" s="10">
        <f t="shared" si="34"/>
        <v>0</v>
      </c>
      <c r="Q308" s="10">
        <f t="shared" si="34"/>
        <v>0</v>
      </c>
      <c r="R308" s="10">
        <f t="shared" si="34"/>
        <v>0</v>
      </c>
      <c r="S308" s="10">
        <f t="shared" si="34"/>
        <v>0</v>
      </c>
      <c r="T308" s="10">
        <f t="shared" si="34"/>
        <v>0</v>
      </c>
      <c r="U308" s="10">
        <f t="shared" si="34"/>
        <v>0</v>
      </c>
      <c r="V308" s="10">
        <f t="shared" si="34"/>
        <v>0</v>
      </c>
      <c r="X308" s="49">
        <f>X309+X325+X329</f>
        <v>120548.959</v>
      </c>
      <c r="Y308" s="80">
        <f t="shared" si="32"/>
        <v>99.89797071522855</v>
      </c>
      <c r="Z308" s="90"/>
    </row>
    <row r="309" spans="1:26" s="24" customFormat="1" ht="19.5" customHeight="1" outlineLevel="6">
      <c r="A309" s="41" t="s">
        <v>153</v>
      </c>
      <c r="B309" s="9" t="s">
        <v>20</v>
      </c>
      <c r="C309" s="9" t="s">
        <v>285</v>
      </c>
      <c r="D309" s="9" t="s">
        <v>5</v>
      </c>
      <c r="E309" s="9"/>
      <c r="F309" s="49">
        <f>F310+F313+F316+F322+F319</f>
        <v>120672.07986</v>
      </c>
      <c r="G309" s="69">
        <f aca="true" t="shared" si="35" ref="G309:V309">G310</f>
        <v>0</v>
      </c>
      <c r="H309" s="10">
        <f t="shared" si="35"/>
        <v>0</v>
      </c>
      <c r="I309" s="10">
        <f t="shared" si="35"/>
        <v>0</v>
      </c>
      <c r="J309" s="10">
        <f t="shared" si="35"/>
        <v>0</v>
      </c>
      <c r="K309" s="10">
        <f t="shared" si="35"/>
        <v>0</v>
      </c>
      <c r="L309" s="10">
        <f t="shared" si="35"/>
        <v>0</v>
      </c>
      <c r="M309" s="10">
        <f t="shared" si="35"/>
        <v>0</v>
      </c>
      <c r="N309" s="10">
        <f t="shared" si="35"/>
        <v>0</v>
      </c>
      <c r="O309" s="10">
        <f t="shared" si="35"/>
        <v>0</v>
      </c>
      <c r="P309" s="10">
        <f t="shared" si="35"/>
        <v>0</v>
      </c>
      <c r="Q309" s="10">
        <f t="shared" si="35"/>
        <v>0</v>
      </c>
      <c r="R309" s="10">
        <f t="shared" si="35"/>
        <v>0</v>
      </c>
      <c r="S309" s="10">
        <f t="shared" si="35"/>
        <v>0</v>
      </c>
      <c r="T309" s="10">
        <f t="shared" si="35"/>
        <v>0</v>
      </c>
      <c r="U309" s="10">
        <f t="shared" si="35"/>
        <v>0</v>
      </c>
      <c r="V309" s="10">
        <f t="shared" si="35"/>
        <v>0</v>
      </c>
      <c r="X309" s="49">
        <f>X310+X313+X316+X322+X319</f>
        <v>120548.959</v>
      </c>
      <c r="Y309" s="80">
        <f t="shared" si="32"/>
        <v>99.89797071522855</v>
      </c>
      <c r="Z309" s="90"/>
    </row>
    <row r="310" spans="1:26" s="24" customFormat="1" ht="31.5" outlineLevel="6">
      <c r="A310" s="34" t="s">
        <v>154</v>
      </c>
      <c r="B310" s="18" t="s">
        <v>20</v>
      </c>
      <c r="C310" s="18" t="s">
        <v>286</v>
      </c>
      <c r="D310" s="18" t="s">
        <v>5</v>
      </c>
      <c r="E310" s="18"/>
      <c r="F310" s="50">
        <f>F311</f>
        <v>40826</v>
      </c>
      <c r="G310" s="68">
        <f aca="true" t="shared" si="36" ref="G310:V310">G312</f>
        <v>0</v>
      </c>
      <c r="H310" s="7">
        <f t="shared" si="36"/>
        <v>0</v>
      </c>
      <c r="I310" s="7">
        <f t="shared" si="36"/>
        <v>0</v>
      </c>
      <c r="J310" s="7">
        <f t="shared" si="36"/>
        <v>0</v>
      </c>
      <c r="K310" s="7">
        <f t="shared" si="36"/>
        <v>0</v>
      </c>
      <c r="L310" s="7">
        <f t="shared" si="36"/>
        <v>0</v>
      </c>
      <c r="M310" s="7">
        <f t="shared" si="36"/>
        <v>0</v>
      </c>
      <c r="N310" s="7">
        <f t="shared" si="36"/>
        <v>0</v>
      </c>
      <c r="O310" s="7">
        <f t="shared" si="36"/>
        <v>0</v>
      </c>
      <c r="P310" s="7">
        <f t="shared" si="36"/>
        <v>0</v>
      </c>
      <c r="Q310" s="7">
        <f t="shared" si="36"/>
        <v>0</v>
      </c>
      <c r="R310" s="7">
        <f t="shared" si="36"/>
        <v>0</v>
      </c>
      <c r="S310" s="7">
        <f t="shared" si="36"/>
        <v>0</v>
      </c>
      <c r="T310" s="7">
        <f t="shared" si="36"/>
        <v>0</v>
      </c>
      <c r="U310" s="7">
        <f t="shared" si="36"/>
        <v>0</v>
      </c>
      <c r="V310" s="7">
        <f t="shared" si="36"/>
        <v>0</v>
      </c>
      <c r="X310" s="50">
        <f>X311</f>
        <v>40826</v>
      </c>
      <c r="Y310" s="80">
        <f t="shared" si="32"/>
        <v>100</v>
      </c>
      <c r="Z310" s="90"/>
    </row>
    <row r="311" spans="1:26" s="24" customFormat="1" ht="15.75" outlineLevel="6">
      <c r="A311" s="5" t="s">
        <v>118</v>
      </c>
      <c r="B311" s="6" t="s">
        <v>20</v>
      </c>
      <c r="C311" s="6" t="s">
        <v>286</v>
      </c>
      <c r="D311" s="6" t="s">
        <v>119</v>
      </c>
      <c r="E311" s="6"/>
      <c r="F311" s="51">
        <f>F312</f>
        <v>40826</v>
      </c>
      <c r="G311" s="68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51">
        <f>X312</f>
        <v>40826</v>
      </c>
      <c r="Y311" s="80">
        <f t="shared" si="32"/>
        <v>100</v>
      </c>
      <c r="Z311" s="90"/>
    </row>
    <row r="312" spans="1:26" s="24" customFormat="1" ht="47.25" outlineLevel="6">
      <c r="A312" s="36" t="s">
        <v>197</v>
      </c>
      <c r="B312" s="33" t="s">
        <v>20</v>
      </c>
      <c r="C312" s="33" t="s">
        <v>286</v>
      </c>
      <c r="D312" s="33" t="s">
        <v>85</v>
      </c>
      <c r="E312" s="33"/>
      <c r="F312" s="52">
        <f>39800+1026</f>
        <v>40826</v>
      </c>
      <c r="G312" s="68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52">
        <v>40826</v>
      </c>
      <c r="Y312" s="80">
        <f t="shared" si="32"/>
        <v>100</v>
      </c>
      <c r="Z312" s="90"/>
    </row>
    <row r="313" spans="1:25" s="24" customFormat="1" ht="63" outlineLevel="6">
      <c r="A313" s="40" t="s">
        <v>156</v>
      </c>
      <c r="B313" s="18" t="s">
        <v>20</v>
      </c>
      <c r="C313" s="18" t="s">
        <v>287</v>
      </c>
      <c r="D313" s="18" t="s">
        <v>5</v>
      </c>
      <c r="E313" s="18"/>
      <c r="F313" s="50">
        <f>F314</f>
        <v>77780</v>
      </c>
      <c r="G313" s="68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50">
        <f>X314</f>
        <v>77780</v>
      </c>
      <c r="Y313" s="80">
        <f t="shared" si="32"/>
        <v>100</v>
      </c>
    </row>
    <row r="314" spans="1:25" s="24" customFormat="1" ht="15.75" outlineLevel="6">
      <c r="A314" s="5" t="s">
        <v>118</v>
      </c>
      <c r="B314" s="6" t="s">
        <v>20</v>
      </c>
      <c r="C314" s="6" t="s">
        <v>287</v>
      </c>
      <c r="D314" s="6" t="s">
        <v>119</v>
      </c>
      <c r="E314" s="6"/>
      <c r="F314" s="51">
        <f>F315</f>
        <v>77780</v>
      </c>
      <c r="G314" s="68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51">
        <f>X315</f>
        <v>77780</v>
      </c>
      <c r="Y314" s="80">
        <f t="shared" si="32"/>
        <v>100</v>
      </c>
    </row>
    <row r="315" spans="1:26" s="24" customFormat="1" ht="47.25" outlineLevel="6">
      <c r="A315" s="36" t="s">
        <v>197</v>
      </c>
      <c r="B315" s="33" t="s">
        <v>20</v>
      </c>
      <c r="C315" s="33" t="s">
        <v>287</v>
      </c>
      <c r="D315" s="33" t="s">
        <v>85</v>
      </c>
      <c r="E315" s="33"/>
      <c r="F315" s="52">
        <v>77780</v>
      </c>
      <c r="G315" s="68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52">
        <v>77780</v>
      </c>
      <c r="Y315" s="80">
        <f t="shared" si="32"/>
        <v>100</v>
      </c>
      <c r="Z315" s="90"/>
    </row>
    <row r="316" spans="1:26" s="24" customFormat="1" ht="31.5" outlineLevel="6">
      <c r="A316" s="40" t="s">
        <v>158</v>
      </c>
      <c r="B316" s="18" t="s">
        <v>20</v>
      </c>
      <c r="C316" s="18" t="s">
        <v>288</v>
      </c>
      <c r="D316" s="18" t="s">
        <v>5</v>
      </c>
      <c r="E316" s="18"/>
      <c r="F316" s="50">
        <f>F317</f>
        <v>788.96</v>
      </c>
      <c r="G316" s="68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50">
        <f>X317</f>
        <v>774.36</v>
      </c>
      <c r="Y316" s="80">
        <f t="shared" si="32"/>
        <v>98.14946258365443</v>
      </c>
      <c r="Z316" s="90"/>
    </row>
    <row r="317" spans="1:26" s="24" customFormat="1" ht="15.75" outlineLevel="6">
      <c r="A317" s="5" t="s">
        <v>118</v>
      </c>
      <c r="B317" s="6" t="s">
        <v>20</v>
      </c>
      <c r="C317" s="6" t="s">
        <v>288</v>
      </c>
      <c r="D317" s="6" t="s">
        <v>119</v>
      </c>
      <c r="E317" s="6"/>
      <c r="F317" s="51">
        <f>F318</f>
        <v>788.96</v>
      </c>
      <c r="G317" s="68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51">
        <f>X318</f>
        <v>774.36</v>
      </c>
      <c r="Y317" s="80">
        <f t="shared" si="32"/>
        <v>98.14946258365443</v>
      </c>
      <c r="Z317" s="90"/>
    </row>
    <row r="318" spans="1:26" s="24" customFormat="1" ht="15.75" outlineLevel="6">
      <c r="A318" s="36" t="s">
        <v>86</v>
      </c>
      <c r="B318" s="33" t="s">
        <v>20</v>
      </c>
      <c r="C318" s="33" t="s">
        <v>288</v>
      </c>
      <c r="D318" s="33" t="s">
        <v>87</v>
      </c>
      <c r="E318" s="33"/>
      <c r="F318" s="52">
        <v>788.96</v>
      </c>
      <c r="G318" s="68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52">
        <v>774.36</v>
      </c>
      <c r="Y318" s="80">
        <f t="shared" si="32"/>
        <v>98.14946258365443</v>
      </c>
      <c r="Z318" s="90"/>
    </row>
    <row r="319" spans="1:26" s="24" customFormat="1" ht="47.25" outlineLevel="6">
      <c r="A319" s="72" t="s">
        <v>411</v>
      </c>
      <c r="B319" s="18" t="s">
        <v>20</v>
      </c>
      <c r="C319" s="18" t="s">
        <v>412</v>
      </c>
      <c r="D319" s="18" t="s">
        <v>5</v>
      </c>
      <c r="E319" s="18"/>
      <c r="F319" s="50">
        <f>F320</f>
        <v>1043.4</v>
      </c>
      <c r="G319" s="68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50">
        <f>X320</f>
        <v>934.879</v>
      </c>
      <c r="Y319" s="80">
        <f t="shared" si="32"/>
        <v>89.59929078014184</v>
      </c>
      <c r="Z319" s="90"/>
    </row>
    <row r="320" spans="1:26" s="24" customFormat="1" ht="15.75" outlineLevel="6">
      <c r="A320" s="5" t="s">
        <v>118</v>
      </c>
      <c r="B320" s="6" t="s">
        <v>20</v>
      </c>
      <c r="C320" s="6" t="s">
        <v>412</v>
      </c>
      <c r="D320" s="6" t="s">
        <v>119</v>
      </c>
      <c r="E320" s="6"/>
      <c r="F320" s="51">
        <f>F321</f>
        <v>1043.4</v>
      </c>
      <c r="G320" s="68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51">
        <f>X321</f>
        <v>934.879</v>
      </c>
      <c r="Y320" s="80">
        <f t="shared" si="32"/>
        <v>89.59929078014184</v>
      </c>
      <c r="Z320" s="90"/>
    </row>
    <row r="321" spans="1:26" s="24" customFormat="1" ht="15.75" outlineLevel="6">
      <c r="A321" s="73" t="s">
        <v>86</v>
      </c>
      <c r="B321" s="33" t="s">
        <v>20</v>
      </c>
      <c r="C321" s="33" t="s">
        <v>412</v>
      </c>
      <c r="D321" s="33" t="s">
        <v>87</v>
      </c>
      <c r="E321" s="33"/>
      <c r="F321" s="52">
        <v>1043.4</v>
      </c>
      <c r="G321" s="68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52">
        <v>934.879</v>
      </c>
      <c r="Y321" s="80">
        <f t="shared" si="32"/>
        <v>89.59929078014184</v>
      </c>
      <c r="Z321" s="90"/>
    </row>
    <row r="322" spans="1:26" s="24" customFormat="1" ht="51" customHeight="1" outlineLevel="6">
      <c r="A322" s="40" t="s">
        <v>391</v>
      </c>
      <c r="B322" s="18" t="s">
        <v>20</v>
      </c>
      <c r="C322" s="18" t="s">
        <v>390</v>
      </c>
      <c r="D322" s="18" t="s">
        <v>5</v>
      </c>
      <c r="E322" s="18"/>
      <c r="F322" s="50">
        <f>F323</f>
        <v>233.71986</v>
      </c>
      <c r="G322" s="68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50">
        <f>X323</f>
        <v>233.72</v>
      </c>
      <c r="Y322" s="80">
        <f t="shared" si="32"/>
        <v>100.00005990077182</v>
      </c>
      <c r="Z322" s="90"/>
    </row>
    <row r="323" spans="1:26" s="24" customFormat="1" ht="15.75" outlineLevel="6">
      <c r="A323" s="5" t="s">
        <v>118</v>
      </c>
      <c r="B323" s="6" t="s">
        <v>20</v>
      </c>
      <c r="C323" s="6" t="s">
        <v>390</v>
      </c>
      <c r="D323" s="6" t="s">
        <v>119</v>
      </c>
      <c r="E323" s="6"/>
      <c r="F323" s="51">
        <f>F324</f>
        <v>233.71986</v>
      </c>
      <c r="G323" s="68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51">
        <f>X324</f>
        <v>233.72</v>
      </c>
      <c r="Y323" s="80">
        <f t="shared" si="32"/>
        <v>100.00005990077182</v>
      </c>
      <c r="Z323" s="90"/>
    </row>
    <row r="324" spans="1:26" s="24" customFormat="1" ht="15.75" outlineLevel="6">
      <c r="A324" s="36" t="s">
        <v>86</v>
      </c>
      <c r="B324" s="33" t="s">
        <v>20</v>
      </c>
      <c r="C324" s="33" t="s">
        <v>390</v>
      </c>
      <c r="D324" s="33" t="s">
        <v>87</v>
      </c>
      <c r="E324" s="33"/>
      <c r="F324" s="57">
        <v>233.71986</v>
      </c>
      <c r="G324" s="87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92"/>
      <c r="X324" s="57">
        <v>233.72</v>
      </c>
      <c r="Y324" s="80">
        <f t="shared" si="32"/>
        <v>100.00005990077182</v>
      </c>
      <c r="Z324" s="90"/>
    </row>
    <row r="325" spans="1:25" s="24" customFormat="1" ht="31.5" outlineLevel="6">
      <c r="A325" s="21" t="s">
        <v>221</v>
      </c>
      <c r="B325" s="9" t="s">
        <v>20</v>
      </c>
      <c r="C325" s="9" t="s">
        <v>289</v>
      </c>
      <c r="D325" s="9" t="s">
        <v>5</v>
      </c>
      <c r="E325" s="9"/>
      <c r="F325" s="49">
        <f>F326</f>
        <v>0</v>
      </c>
      <c r="G325" s="68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49">
        <f>X326</f>
        <v>0</v>
      </c>
      <c r="Y325" s="80">
        <v>0</v>
      </c>
    </row>
    <row r="326" spans="1:25" s="24" customFormat="1" ht="31.5" outlineLevel="6">
      <c r="A326" s="40" t="s">
        <v>155</v>
      </c>
      <c r="B326" s="18" t="s">
        <v>20</v>
      </c>
      <c r="C326" s="18" t="s">
        <v>290</v>
      </c>
      <c r="D326" s="18" t="s">
        <v>5</v>
      </c>
      <c r="E326" s="18"/>
      <c r="F326" s="50">
        <f>F327</f>
        <v>0</v>
      </c>
      <c r="G326" s="68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50">
        <f>X327</f>
        <v>0</v>
      </c>
      <c r="Y326" s="80">
        <v>0</v>
      </c>
    </row>
    <row r="327" spans="1:25" s="24" customFormat="1" ht="15.75" outlineLevel="6">
      <c r="A327" s="5" t="s">
        <v>118</v>
      </c>
      <c r="B327" s="6" t="s">
        <v>20</v>
      </c>
      <c r="C327" s="6" t="s">
        <v>290</v>
      </c>
      <c r="D327" s="6" t="s">
        <v>119</v>
      </c>
      <c r="E327" s="6"/>
      <c r="F327" s="51">
        <f>F328</f>
        <v>0</v>
      </c>
      <c r="G327" s="68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51">
        <f>X328</f>
        <v>0</v>
      </c>
      <c r="Y327" s="80">
        <v>0</v>
      </c>
    </row>
    <row r="328" spans="1:25" s="24" customFormat="1" ht="15.75" outlineLevel="6">
      <c r="A328" s="36" t="s">
        <v>86</v>
      </c>
      <c r="B328" s="33" t="s">
        <v>20</v>
      </c>
      <c r="C328" s="33" t="s">
        <v>290</v>
      </c>
      <c r="D328" s="33" t="s">
        <v>87</v>
      </c>
      <c r="E328" s="33"/>
      <c r="F328" s="52">
        <v>0</v>
      </c>
      <c r="G328" s="68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52">
        <v>0</v>
      </c>
      <c r="Y328" s="80">
        <v>0</v>
      </c>
    </row>
    <row r="329" spans="1:25" s="24" customFormat="1" ht="15.75" outlineLevel="6">
      <c r="A329" s="21" t="s">
        <v>357</v>
      </c>
      <c r="B329" s="9" t="s">
        <v>20</v>
      </c>
      <c r="C329" s="9" t="s">
        <v>359</v>
      </c>
      <c r="D329" s="9" t="s">
        <v>5</v>
      </c>
      <c r="E329" s="9"/>
      <c r="F329" s="49">
        <f>F330</f>
        <v>0</v>
      </c>
      <c r="G329" s="68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49">
        <f>X330</f>
        <v>0</v>
      </c>
      <c r="Y329" s="80">
        <v>0</v>
      </c>
    </row>
    <row r="330" spans="1:25" s="24" customFormat="1" ht="15.75" outlineLevel="6">
      <c r="A330" s="40" t="s">
        <v>358</v>
      </c>
      <c r="B330" s="18" t="s">
        <v>20</v>
      </c>
      <c r="C330" s="18" t="s">
        <v>368</v>
      </c>
      <c r="D330" s="18" t="s">
        <v>5</v>
      </c>
      <c r="E330" s="18"/>
      <c r="F330" s="50">
        <f>F331</f>
        <v>0</v>
      </c>
      <c r="G330" s="68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50">
        <f>X331</f>
        <v>0</v>
      </c>
      <c r="Y330" s="80">
        <v>0</v>
      </c>
    </row>
    <row r="331" spans="1:25" s="24" customFormat="1" ht="15.75" outlineLevel="6">
      <c r="A331" s="5" t="s">
        <v>118</v>
      </c>
      <c r="B331" s="6" t="s">
        <v>20</v>
      </c>
      <c r="C331" s="6" t="s">
        <v>368</v>
      </c>
      <c r="D331" s="6" t="s">
        <v>119</v>
      </c>
      <c r="E331" s="6"/>
      <c r="F331" s="51">
        <f>F332</f>
        <v>0</v>
      </c>
      <c r="G331" s="68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51">
        <f>X332</f>
        <v>0</v>
      </c>
      <c r="Y331" s="80">
        <v>0</v>
      </c>
    </row>
    <row r="332" spans="1:25" s="24" customFormat="1" ht="15.75" outlineLevel="6">
      <c r="A332" s="36" t="s">
        <v>86</v>
      </c>
      <c r="B332" s="33" t="s">
        <v>20</v>
      </c>
      <c r="C332" s="33" t="s">
        <v>368</v>
      </c>
      <c r="D332" s="33" t="s">
        <v>87</v>
      </c>
      <c r="E332" s="33"/>
      <c r="F332" s="52">
        <v>0</v>
      </c>
      <c r="G332" s="68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52">
        <v>0</v>
      </c>
      <c r="Y332" s="80">
        <v>0</v>
      </c>
    </row>
    <row r="333" spans="1:25" s="24" customFormat="1" ht="15.75" outlineLevel="6">
      <c r="A333" s="42" t="s">
        <v>43</v>
      </c>
      <c r="B333" s="29" t="s">
        <v>21</v>
      </c>
      <c r="C333" s="29" t="s">
        <v>244</v>
      </c>
      <c r="D333" s="29" t="s">
        <v>5</v>
      </c>
      <c r="E333" s="29"/>
      <c r="F333" s="55">
        <f>F334+F338+F367</f>
        <v>334020.85161</v>
      </c>
      <c r="G333" s="96" t="e">
        <f>G339+#REF!+G381+#REF!+#REF!+#REF!+#REF!</f>
        <v>#REF!</v>
      </c>
      <c r="H333" s="49" t="e">
        <f>H339+#REF!+H381+#REF!+#REF!+#REF!+#REF!</f>
        <v>#REF!</v>
      </c>
      <c r="I333" s="49" t="e">
        <f>I339+#REF!+I381+#REF!+#REF!+#REF!+#REF!</f>
        <v>#REF!</v>
      </c>
      <c r="J333" s="49" t="e">
        <f>J339+#REF!+J381+#REF!+#REF!+#REF!+#REF!</f>
        <v>#REF!</v>
      </c>
      <c r="K333" s="49" t="e">
        <f>K339+#REF!+K381+#REF!+#REF!+#REF!+#REF!</f>
        <v>#REF!</v>
      </c>
      <c r="L333" s="49" t="e">
        <f>L339+#REF!+L381+#REF!+#REF!+#REF!+#REF!</f>
        <v>#REF!</v>
      </c>
      <c r="M333" s="49" t="e">
        <f>M339+#REF!+M381+#REF!+#REF!+#REF!+#REF!</f>
        <v>#REF!</v>
      </c>
      <c r="N333" s="49" t="e">
        <f>N339+#REF!+N381+#REF!+#REF!+#REF!+#REF!</f>
        <v>#REF!</v>
      </c>
      <c r="O333" s="49" t="e">
        <f>O339+#REF!+O381+#REF!+#REF!+#REF!+#REF!</f>
        <v>#REF!</v>
      </c>
      <c r="P333" s="49" t="e">
        <f>P339+#REF!+P381+#REF!+#REF!+#REF!+#REF!</f>
        <v>#REF!</v>
      </c>
      <c r="Q333" s="49" t="e">
        <f>Q339+#REF!+Q381+#REF!+#REF!+#REF!+#REF!</f>
        <v>#REF!</v>
      </c>
      <c r="R333" s="49" t="e">
        <f>R339+#REF!+R381+#REF!+#REF!+#REF!+#REF!</f>
        <v>#REF!</v>
      </c>
      <c r="S333" s="49" t="e">
        <f>S339+#REF!+S381+#REF!+#REF!+#REF!+#REF!</f>
        <v>#REF!</v>
      </c>
      <c r="T333" s="49" t="e">
        <f>T339+#REF!+T381+#REF!+#REF!+#REF!+#REF!</f>
        <v>#REF!</v>
      </c>
      <c r="U333" s="49" t="e">
        <f>U339+#REF!+U381+#REF!+#REF!+#REF!+#REF!</f>
        <v>#REF!</v>
      </c>
      <c r="V333" s="49" t="e">
        <f>V339+#REF!+V381+#REF!+#REF!+#REF!+#REF!</f>
        <v>#REF!</v>
      </c>
      <c r="W333" s="97"/>
      <c r="X333" s="55">
        <f>X334+X338+X367</f>
        <v>333990.347</v>
      </c>
      <c r="Y333" s="80">
        <f aca="true" t="shared" si="37" ref="Y333:Y393">X333/F333*100</f>
        <v>99.99086745337814</v>
      </c>
    </row>
    <row r="334" spans="1:25" s="24" customFormat="1" ht="31.5" outlineLevel="6">
      <c r="A334" s="21" t="s">
        <v>133</v>
      </c>
      <c r="B334" s="9" t="s">
        <v>21</v>
      </c>
      <c r="C334" s="9" t="s">
        <v>245</v>
      </c>
      <c r="D334" s="9" t="s">
        <v>5</v>
      </c>
      <c r="E334" s="9"/>
      <c r="F334" s="49">
        <f>F335</f>
        <v>946.194</v>
      </c>
      <c r="G334" s="69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X334" s="49">
        <f>X335</f>
        <v>946.194</v>
      </c>
      <c r="Y334" s="80">
        <f t="shared" si="37"/>
        <v>100</v>
      </c>
    </row>
    <row r="335" spans="1:25" s="24" customFormat="1" ht="31.5" outlineLevel="6">
      <c r="A335" s="21" t="s">
        <v>135</v>
      </c>
      <c r="B335" s="9" t="s">
        <v>21</v>
      </c>
      <c r="C335" s="9" t="s">
        <v>246</v>
      </c>
      <c r="D335" s="9" t="s">
        <v>5</v>
      </c>
      <c r="E335" s="9"/>
      <c r="F335" s="49">
        <f>F336</f>
        <v>946.194</v>
      </c>
      <c r="G335" s="69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X335" s="49">
        <f>X336</f>
        <v>946.194</v>
      </c>
      <c r="Y335" s="80">
        <f t="shared" si="37"/>
        <v>100</v>
      </c>
    </row>
    <row r="336" spans="1:25" s="24" customFormat="1" ht="18.75" customHeight="1" outlineLevel="6">
      <c r="A336" s="34" t="s">
        <v>137</v>
      </c>
      <c r="B336" s="18" t="s">
        <v>21</v>
      </c>
      <c r="C336" s="18" t="s">
        <v>250</v>
      </c>
      <c r="D336" s="18" t="s">
        <v>5</v>
      </c>
      <c r="E336" s="18"/>
      <c r="F336" s="50">
        <f>F337</f>
        <v>946.194</v>
      </c>
      <c r="G336" s="69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X336" s="50">
        <f>X337</f>
        <v>946.194</v>
      </c>
      <c r="Y336" s="80">
        <f t="shared" si="37"/>
        <v>100</v>
      </c>
    </row>
    <row r="337" spans="1:26" s="24" customFormat="1" ht="47.25" outlineLevel="6">
      <c r="A337" s="60" t="s">
        <v>197</v>
      </c>
      <c r="B337" s="59" t="s">
        <v>21</v>
      </c>
      <c r="C337" s="59" t="s">
        <v>250</v>
      </c>
      <c r="D337" s="59" t="s">
        <v>85</v>
      </c>
      <c r="E337" s="59"/>
      <c r="F337" s="61">
        <v>946.194</v>
      </c>
      <c r="G337" s="88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90"/>
      <c r="X337" s="61">
        <v>946.194</v>
      </c>
      <c r="Y337" s="80">
        <f t="shared" si="37"/>
        <v>100</v>
      </c>
      <c r="Z337" s="90"/>
    </row>
    <row r="338" spans="1:26" s="24" customFormat="1" ht="15.75" outlineLevel="6">
      <c r="A338" s="41" t="s">
        <v>220</v>
      </c>
      <c r="B338" s="9" t="s">
        <v>21</v>
      </c>
      <c r="C338" s="9" t="s">
        <v>284</v>
      </c>
      <c r="D338" s="9" t="s">
        <v>5</v>
      </c>
      <c r="E338" s="9"/>
      <c r="F338" s="49">
        <f>F339</f>
        <v>333074.65761</v>
      </c>
      <c r="G338" s="69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X338" s="49">
        <f>X339</f>
        <v>333044.153</v>
      </c>
      <c r="Y338" s="80">
        <f t="shared" si="37"/>
        <v>99.99084150976275</v>
      </c>
      <c r="Z338" s="90"/>
    </row>
    <row r="339" spans="1:26" s="24" customFormat="1" ht="15.75" outlineLevel="6">
      <c r="A339" s="22" t="s">
        <v>157</v>
      </c>
      <c r="B339" s="9" t="s">
        <v>21</v>
      </c>
      <c r="C339" s="9" t="s">
        <v>291</v>
      </c>
      <c r="D339" s="9" t="s">
        <v>5</v>
      </c>
      <c r="E339" s="9"/>
      <c r="F339" s="116">
        <f>F340+F343+F346+F349+F352+F361+F364+F355+F358</f>
        <v>333074.65761</v>
      </c>
      <c r="G339" s="96" t="e">
        <f>#REF!</f>
        <v>#REF!</v>
      </c>
      <c r="H339" s="49" t="e">
        <f>#REF!</f>
        <v>#REF!</v>
      </c>
      <c r="I339" s="49" t="e">
        <f>#REF!</f>
        <v>#REF!</v>
      </c>
      <c r="J339" s="49" t="e">
        <f>#REF!</f>
        <v>#REF!</v>
      </c>
      <c r="K339" s="49" t="e">
        <f>#REF!</f>
        <v>#REF!</v>
      </c>
      <c r="L339" s="49" t="e">
        <f>#REF!</f>
        <v>#REF!</v>
      </c>
      <c r="M339" s="49" t="e">
        <f>#REF!</f>
        <v>#REF!</v>
      </c>
      <c r="N339" s="49" t="e">
        <f>#REF!</f>
        <v>#REF!</v>
      </c>
      <c r="O339" s="49" t="e">
        <f>#REF!</f>
        <v>#REF!</v>
      </c>
      <c r="P339" s="49" t="e">
        <f>#REF!</f>
        <v>#REF!</v>
      </c>
      <c r="Q339" s="49" t="e">
        <f>#REF!</f>
        <v>#REF!</v>
      </c>
      <c r="R339" s="49" t="e">
        <f>#REF!</f>
        <v>#REF!</v>
      </c>
      <c r="S339" s="49" t="e">
        <f>#REF!</f>
        <v>#REF!</v>
      </c>
      <c r="T339" s="49" t="e">
        <f>#REF!</f>
        <v>#REF!</v>
      </c>
      <c r="U339" s="49" t="e">
        <f>#REF!</f>
        <v>#REF!</v>
      </c>
      <c r="V339" s="49" t="e">
        <f>#REF!</f>
        <v>#REF!</v>
      </c>
      <c r="W339" s="97"/>
      <c r="X339" s="116">
        <f>X340+X343+X346+X349+X352+X361+X364+X355+X358</f>
        <v>333044.153</v>
      </c>
      <c r="Y339" s="80">
        <f t="shared" si="37"/>
        <v>99.99084150976275</v>
      </c>
      <c r="Z339" s="90"/>
    </row>
    <row r="340" spans="1:26" s="24" customFormat="1" ht="31.5" outlineLevel="6">
      <c r="A340" s="34" t="s">
        <v>154</v>
      </c>
      <c r="B340" s="18" t="s">
        <v>21</v>
      </c>
      <c r="C340" s="18" t="s">
        <v>292</v>
      </c>
      <c r="D340" s="18" t="s">
        <v>5</v>
      </c>
      <c r="E340" s="18"/>
      <c r="F340" s="112">
        <f>F341</f>
        <v>85387.6</v>
      </c>
      <c r="G340" s="113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97"/>
      <c r="X340" s="112">
        <f>X341</f>
        <v>85387.6</v>
      </c>
      <c r="Y340" s="80">
        <f t="shared" si="37"/>
        <v>100</v>
      </c>
      <c r="Z340" s="90"/>
    </row>
    <row r="341" spans="1:26" s="24" customFormat="1" ht="15.75" outlineLevel="6">
      <c r="A341" s="5" t="s">
        <v>118</v>
      </c>
      <c r="B341" s="6" t="s">
        <v>21</v>
      </c>
      <c r="C341" s="6" t="s">
        <v>292</v>
      </c>
      <c r="D341" s="6" t="s">
        <v>119</v>
      </c>
      <c r="E341" s="6"/>
      <c r="F341" s="114">
        <f>F342</f>
        <v>85387.6</v>
      </c>
      <c r="G341" s="113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97"/>
      <c r="X341" s="114">
        <f>X342</f>
        <v>85387.6</v>
      </c>
      <c r="Y341" s="80">
        <f t="shared" si="37"/>
        <v>100</v>
      </c>
      <c r="Z341" s="90"/>
    </row>
    <row r="342" spans="1:26" s="24" customFormat="1" ht="47.25" outlineLevel="6">
      <c r="A342" s="36" t="s">
        <v>197</v>
      </c>
      <c r="B342" s="33" t="s">
        <v>21</v>
      </c>
      <c r="C342" s="33" t="s">
        <v>292</v>
      </c>
      <c r="D342" s="33" t="s">
        <v>85</v>
      </c>
      <c r="E342" s="33"/>
      <c r="F342" s="115">
        <f>81947.6+3440</f>
        <v>85387.6</v>
      </c>
      <c r="G342" s="113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97"/>
      <c r="X342" s="115">
        <v>85387.6</v>
      </c>
      <c r="Y342" s="80">
        <f t="shared" si="37"/>
        <v>100</v>
      </c>
      <c r="Z342" s="90"/>
    </row>
    <row r="343" spans="1:26" s="24" customFormat="1" ht="31.5" outlineLevel="6">
      <c r="A343" s="40" t="s">
        <v>194</v>
      </c>
      <c r="B343" s="18" t="s">
        <v>21</v>
      </c>
      <c r="C343" s="18" t="s">
        <v>333</v>
      </c>
      <c r="D343" s="18" t="s">
        <v>5</v>
      </c>
      <c r="E343" s="18"/>
      <c r="F343" s="112">
        <f>F344</f>
        <v>901.95335</v>
      </c>
      <c r="G343" s="113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97"/>
      <c r="X343" s="112">
        <f>X344</f>
        <v>901.953</v>
      </c>
      <c r="Y343" s="80">
        <f t="shared" si="37"/>
        <v>99.99996119533233</v>
      </c>
      <c r="Z343" s="90"/>
    </row>
    <row r="344" spans="1:26" s="24" customFormat="1" ht="15.75" outlineLevel="6">
      <c r="A344" s="5" t="s">
        <v>118</v>
      </c>
      <c r="B344" s="6" t="s">
        <v>21</v>
      </c>
      <c r="C344" s="6" t="s">
        <v>333</v>
      </c>
      <c r="D344" s="6" t="s">
        <v>119</v>
      </c>
      <c r="E344" s="6"/>
      <c r="F344" s="114">
        <f>F345</f>
        <v>901.95335</v>
      </c>
      <c r="G344" s="113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97"/>
      <c r="X344" s="114">
        <f>X345</f>
        <v>901.953</v>
      </c>
      <c r="Y344" s="80">
        <f t="shared" si="37"/>
        <v>99.99996119533233</v>
      </c>
      <c r="Z344" s="90"/>
    </row>
    <row r="345" spans="1:26" s="24" customFormat="1" ht="15.75" outlineLevel="6">
      <c r="A345" s="36" t="s">
        <v>86</v>
      </c>
      <c r="B345" s="33" t="s">
        <v>21</v>
      </c>
      <c r="C345" s="33" t="s">
        <v>333</v>
      </c>
      <c r="D345" s="33" t="s">
        <v>87</v>
      </c>
      <c r="E345" s="33"/>
      <c r="F345" s="115">
        <v>901.95335</v>
      </c>
      <c r="G345" s="113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97"/>
      <c r="X345" s="115">
        <v>901.953</v>
      </c>
      <c r="Y345" s="80">
        <f t="shared" si="37"/>
        <v>99.99996119533233</v>
      </c>
      <c r="Z345" s="90"/>
    </row>
    <row r="346" spans="1:26" s="24" customFormat="1" ht="15.75" outlineLevel="6">
      <c r="A346" s="34" t="s">
        <v>424</v>
      </c>
      <c r="B346" s="18" t="s">
        <v>21</v>
      </c>
      <c r="C346" s="18" t="s">
        <v>418</v>
      </c>
      <c r="D346" s="18" t="s">
        <v>5</v>
      </c>
      <c r="E346" s="18"/>
      <c r="F346" s="50">
        <f>F347</f>
        <v>30</v>
      </c>
      <c r="G346" s="113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97"/>
      <c r="X346" s="50">
        <f>X347</f>
        <v>30</v>
      </c>
      <c r="Y346" s="80">
        <f t="shared" si="37"/>
        <v>100</v>
      </c>
      <c r="Z346" s="90"/>
    </row>
    <row r="347" spans="1:26" s="24" customFormat="1" ht="15.75" outlineLevel="6">
      <c r="A347" s="5" t="s">
        <v>118</v>
      </c>
      <c r="B347" s="6" t="s">
        <v>21</v>
      </c>
      <c r="C347" s="6" t="s">
        <v>418</v>
      </c>
      <c r="D347" s="6" t="s">
        <v>119</v>
      </c>
      <c r="E347" s="6"/>
      <c r="F347" s="51">
        <f>F348</f>
        <v>30</v>
      </c>
      <c r="G347" s="113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97"/>
      <c r="X347" s="51">
        <f>X348</f>
        <v>30</v>
      </c>
      <c r="Y347" s="80">
        <f t="shared" si="37"/>
        <v>100</v>
      </c>
      <c r="Z347" s="90"/>
    </row>
    <row r="348" spans="1:26" s="24" customFormat="1" ht="15.75" outlineLevel="6">
      <c r="A348" s="73" t="s">
        <v>86</v>
      </c>
      <c r="B348" s="33" t="s">
        <v>21</v>
      </c>
      <c r="C348" s="59" t="s">
        <v>418</v>
      </c>
      <c r="D348" s="33" t="s">
        <v>87</v>
      </c>
      <c r="E348" s="33"/>
      <c r="F348" s="52">
        <v>30</v>
      </c>
      <c r="G348" s="113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97"/>
      <c r="X348" s="52">
        <v>30</v>
      </c>
      <c r="Y348" s="80">
        <f t="shared" si="37"/>
        <v>100</v>
      </c>
      <c r="Z348" s="90"/>
    </row>
    <row r="349" spans="1:26" s="24" customFormat="1" ht="31.5" outlineLevel="6">
      <c r="A349" s="37" t="s">
        <v>159</v>
      </c>
      <c r="B349" s="18" t="s">
        <v>21</v>
      </c>
      <c r="C349" s="18" t="s">
        <v>293</v>
      </c>
      <c r="D349" s="18" t="s">
        <v>5</v>
      </c>
      <c r="E349" s="18"/>
      <c r="F349" s="112">
        <f>F350</f>
        <v>5575</v>
      </c>
      <c r="G349" s="113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97"/>
      <c r="X349" s="112">
        <f>X350</f>
        <v>5575</v>
      </c>
      <c r="Y349" s="80">
        <f t="shared" si="37"/>
        <v>100</v>
      </c>
      <c r="Z349" s="90"/>
    </row>
    <row r="350" spans="1:26" s="24" customFormat="1" ht="15.75" outlineLevel="6">
      <c r="A350" s="5" t="s">
        <v>118</v>
      </c>
      <c r="B350" s="6" t="s">
        <v>21</v>
      </c>
      <c r="C350" s="6" t="s">
        <v>293</v>
      </c>
      <c r="D350" s="6" t="s">
        <v>119</v>
      </c>
      <c r="E350" s="6"/>
      <c r="F350" s="114">
        <f>F351</f>
        <v>5575</v>
      </c>
      <c r="G350" s="113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97"/>
      <c r="X350" s="114">
        <f>X351</f>
        <v>5575</v>
      </c>
      <c r="Y350" s="80">
        <f t="shared" si="37"/>
        <v>100</v>
      </c>
      <c r="Z350" s="90"/>
    </row>
    <row r="351" spans="1:26" s="24" customFormat="1" ht="47.25" outlineLevel="6">
      <c r="A351" s="36" t="s">
        <v>197</v>
      </c>
      <c r="B351" s="33" t="s">
        <v>21</v>
      </c>
      <c r="C351" s="33" t="s">
        <v>293</v>
      </c>
      <c r="D351" s="33" t="s">
        <v>85</v>
      </c>
      <c r="E351" s="33"/>
      <c r="F351" s="115">
        <v>5575</v>
      </c>
      <c r="G351" s="113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97"/>
      <c r="X351" s="115">
        <v>5575</v>
      </c>
      <c r="Y351" s="80">
        <f t="shared" si="37"/>
        <v>100</v>
      </c>
      <c r="Z351" s="90"/>
    </row>
    <row r="352" spans="1:25" s="24" customFormat="1" ht="51" customHeight="1" outlineLevel="6">
      <c r="A352" s="38" t="s">
        <v>160</v>
      </c>
      <c r="B352" s="18" t="s">
        <v>21</v>
      </c>
      <c r="C352" s="18" t="s">
        <v>294</v>
      </c>
      <c r="D352" s="18" t="s">
        <v>5</v>
      </c>
      <c r="E352" s="18"/>
      <c r="F352" s="112">
        <f>F353</f>
        <v>236602.1</v>
      </c>
      <c r="G352" s="113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97"/>
      <c r="X352" s="112">
        <f>X353</f>
        <v>238234.108</v>
      </c>
      <c r="Y352" s="80">
        <f t="shared" si="37"/>
        <v>100.68976902571872</v>
      </c>
    </row>
    <row r="353" spans="1:25" s="24" customFormat="1" ht="15.75" outlineLevel="6">
      <c r="A353" s="5" t="s">
        <v>118</v>
      </c>
      <c r="B353" s="6" t="s">
        <v>21</v>
      </c>
      <c r="C353" s="6" t="s">
        <v>294</v>
      </c>
      <c r="D353" s="6" t="s">
        <v>119</v>
      </c>
      <c r="E353" s="6"/>
      <c r="F353" s="114">
        <f>F354</f>
        <v>236602.1</v>
      </c>
      <c r="G353" s="113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97"/>
      <c r="X353" s="114">
        <f>X354</f>
        <v>238234.108</v>
      </c>
      <c r="Y353" s="80">
        <f t="shared" si="37"/>
        <v>100.68976902571872</v>
      </c>
    </row>
    <row r="354" spans="1:26" s="24" customFormat="1" ht="47.25" outlineLevel="6">
      <c r="A354" s="36" t="s">
        <v>197</v>
      </c>
      <c r="B354" s="33" t="s">
        <v>21</v>
      </c>
      <c r="C354" s="33" t="s">
        <v>294</v>
      </c>
      <c r="D354" s="33" t="s">
        <v>85</v>
      </c>
      <c r="E354" s="33"/>
      <c r="F354" s="115">
        <f>235152.1+1450</f>
        <v>236602.1</v>
      </c>
      <c r="G354" s="113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97"/>
      <c r="X354" s="115">
        <v>238234.108</v>
      </c>
      <c r="Y354" s="80">
        <f t="shared" si="37"/>
        <v>100.68976902571872</v>
      </c>
      <c r="Z354" s="90"/>
    </row>
    <row r="355" spans="1:25" s="24" customFormat="1" ht="51.75" customHeight="1" outlineLevel="6">
      <c r="A355" s="38" t="s">
        <v>430</v>
      </c>
      <c r="B355" s="18" t="s">
        <v>21</v>
      </c>
      <c r="C355" s="18" t="s">
        <v>429</v>
      </c>
      <c r="D355" s="18" t="s">
        <v>5</v>
      </c>
      <c r="E355" s="18"/>
      <c r="F355" s="112">
        <f>F356</f>
        <v>690.735</v>
      </c>
      <c r="G355" s="113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97"/>
      <c r="X355" s="112">
        <f>X356</f>
        <v>0</v>
      </c>
      <c r="Y355" s="80">
        <f t="shared" si="37"/>
        <v>0</v>
      </c>
    </row>
    <row r="356" spans="1:25" s="24" customFormat="1" ht="15.75" outlineLevel="6">
      <c r="A356" s="5" t="s">
        <v>118</v>
      </c>
      <c r="B356" s="6" t="s">
        <v>21</v>
      </c>
      <c r="C356" s="6" t="s">
        <v>429</v>
      </c>
      <c r="D356" s="6" t="s">
        <v>119</v>
      </c>
      <c r="E356" s="6"/>
      <c r="F356" s="114">
        <f>F357</f>
        <v>690.735</v>
      </c>
      <c r="G356" s="113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97"/>
      <c r="X356" s="114">
        <f>X357</f>
        <v>0</v>
      </c>
      <c r="Y356" s="80">
        <f t="shared" si="37"/>
        <v>0</v>
      </c>
    </row>
    <row r="357" spans="1:25" s="24" customFormat="1" ht="15.75" outlineLevel="6">
      <c r="A357" s="73" t="s">
        <v>86</v>
      </c>
      <c r="B357" s="33" t="s">
        <v>21</v>
      </c>
      <c r="C357" s="33" t="s">
        <v>429</v>
      </c>
      <c r="D357" s="33" t="s">
        <v>87</v>
      </c>
      <c r="E357" s="33"/>
      <c r="F357" s="115">
        <v>690.735</v>
      </c>
      <c r="G357" s="113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97"/>
      <c r="X357" s="115">
        <v>0</v>
      </c>
      <c r="Y357" s="80">
        <f t="shared" si="37"/>
        <v>0</v>
      </c>
    </row>
    <row r="358" spans="1:25" s="24" customFormat="1" ht="47.25" customHeight="1" outlineLevel="6">
      <c r="A358" s="38" t="s">
        <v>432</v>
      </c>
      <c r="B358" s="18" t="s">
        <v>21</v>
      </c>
      <c r="C358" s="18" t="s">
        <v>431</v>
      </c>
      <c r="D358" s="18" t="s">
        <v>5</v>
      </c>
      <c r="E358" s="18"/>
      <c r="F358" s="112">
        <f>F359</f>
        <v>1756.37</v>
      </c>
      <c r="G358" s="113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97"/>
      <c r="X358" s="112">
        <f>X359</f>
        <v>995.186</v>
      </c>
      <c r="Y358" s="80">
        <f t="shared" si="37"/>
        <v>56.66152348309298</v>
      </c>
    </row>
    <row r="359" spans="1:25" s="24" customFormat="1" ht="15.75" outlineLevel="6">
      <c r="A359" s="5" t="s">
        <v>118</v>
      </c>
      <c r="B359" s="6" t="s">
        <v>21</v>
      </c>
      <c r="C359" s="6" t="s">
        <v>431</v>
      </c>
      <c r="D359" s="6" t="s">
        <v>119</v>
      </c>
      <c r="E359" s="6"/>
      <c r="F359" s="114">
        <f>F360</f>
        <v>1756.37</v>
      </c>
      <c r="G359" s="113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97"/>
      <c r="X359" s="114">
        <f>X360</f>
        <v>995.186</v>
      </c>
      <c r="Y359" s="80">
        <f t="shared" si="37"/>
        <v>56.66152348309298</v>
      </c>
    </row>
    <row r="360" spans="1:26" s="24" customFormat="1" ht="47.25" outlineLevel="6">
      <c r="A360" s="36" t="s">
        <v>197</v>
      </c>
      <c r="B360" s="33" t="s">
        <v>21</v>
      </c>
      <c r="C360" s="33" t="s">
        <v>431</v>
      </c>
      <c r="D360" s="33" t="s">
        <v>85</v>
      </c>
      <c r="E360" s="33"/>
      <c r="F360" s="115">
        <v>1756.37</v>
      </c>
      <c r="G360" s="113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97"/>
      <c r="X360" s="115">
        <v>995.186</v>
      </c>
      <c r="Y360" s="80">
        <f t="shared" si="37"/>
        <v>56.66152348309298</v>
      </c>
      <c r="Z360" s="90"/>
    </row>
    <row r="361" spans="1:26" s="24" customFormat="1" ht="47.25" outlineLevel="6">
      <c r="A361" s="40" t="s">
        <v>413</v>
      </c>
      <c r="B361" s="18" t="s">
        <v>21</v>
      </c>
      <c r="C361" s="18" t="s">
        <v>414</v>
      </c>
      <c r="D361" s="18" t="s">
        <v>5</v>
      </c>
      <c r="E361" s="18"/>
      <c r="F361" s="112">
        <f>F362</f>
        <v>1746.838</v>
      </c>
      <c r="G361" s="113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97"/>
      <c r="X361" s="112">
        <f>X362</f>
        <v>1536.245</v>
      </c>
      <c r="Y361" s="80">
        <f t="shared" si="37"/>
        <v>87.94433141481923</v>
      </c>
      <c r="Z361" s="90"/>
    </row>
    <row r="362" spans="1:26" s="24" customFormat="1" ht="15.75" outlineLevel="6">
      <c r="A362" s="5" t="s">
        <v>118</v>
      </c>
      <c r="B362" s="6" t="s">
        <v>21</v>
      </c>
      <c r="C362" s="6" t="s">
        <v>414</v>
      </c>
      <c r="D362" s="6" t="s">
        <v>119</v>
      </c>
      <c r="E362" s="6"/>
      <c r="F362" s="114">
        <f>F363</f>
        <v>1746.838</v>
      </c>
      <c r="G362" s="113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97"/>
      <c r="X362" s="114">
        <f>X363</f>
        <v>1536.245</v>
      </c>
      <c r="Y362" s="80">
        <f t="shared" si="37"/>
        <v>87.94433141481923</v>
      </c>
      <c r="Z362" s="90"/>
    </row>
    <row r="363" spans="1:26" s="24" customFormat="1" ht="15.75" outlineLevel="6">
      <c r="A363" s="73" t="s">
        <v>86</v>
      </c>
      <c r="B363" s="33" t="s">
        <v>21</v>
      </c>
      <c r="C363" s="33" t="s">
        <v>414</v>
      </c>
      <c r="D363" s="33" t="s">
        <v>87</v>
      </c>
      <c r="E363" s="33"/>
      <c r="F363" s="115">
        <v>1746.838</v>
      </c>
      <c r="G363" s="113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97"/>
      <c r="X363" s="115">
        <v>1536.245</v>
      </c>
      <c r="Y363" s="80">
        <f t="shared" si="37"/>
        <v>87.94433141481923</v>
      </c>
      <c r="Z363" s="90"/>
    </row>
    <row r="364" spans="1:26" s="24" customFormat="1" ht="47.25" customHeight="1" outlineLevel="6">
      <c r="A364" s="40" t="s">
        <v>393</v>
      </c>
      <c r="B364" s="18" t="s">
        <v>21</v>
      </c>
      <c r="C364" s="18" t="s">
        <v>392</v>
      </c>
      <c r="D364" s="18" t="s">
        <v>5</v>
      </c>
      <c r="E364" s="18"/>
      <c r="F364" s="112">
        <f>F365</f>
        <v>384.06126</v>
      </c>
      <c r="G364" s="113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97"/>
      <c r="X364" s="112">
        <f>X365</f>
        <v>384.061</v>
      </c>
      <c r="Y364" s="80">
        <f t="shared" si="37"/>
        <v>99.99993230246653</v>
      </c>
      <c r="Z364" s="90"/>
    </row>
    <row r="365" spans="1:26" s="24" customFormat="1" ht="15.75" outlineLevel="6">
      <c r="A365" s="5" t="s">
        <v>118</v>
      </c>
      <c r="B365" s="6" t="s">
        <v>21</v>
      </c>
      <c r="C365" s="6" t="s">
        <v>392</v>
      </c>
      <c r="D365" s="6" t="s">
        <v>119</v>
      </c>
      <c r="E365" s="6"/>
      <c r="F365" s="114">
        <f>F366</f>
        <v>384.06126</v>
      </c>
      <c r="G365" s="113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97"/>
      <c r="X365" s="114">
        <f>X366</f>
        <v>384.061</v>
      </c>
      <c r="Y365" s="80">
        <f t="shared" si="37"/>
        <v>99.99993230246653</v>
      </c>
      <c r="Z365" s="90"/>
    </row>
    <row r="366" spans="1:26" s="24" customFormat="1" ht="15.75" outlineLevel="6">
      <c r="A366" s="36" t="s">
        <v>86</v>
      </c>
      <c r="B366" s="33" t="s">
        <v>21</v>
      </c>
      <c r="C366" s="33" t="s">
        <v>392</v>
      </c>
      <c r="D366" s="33" t="s">
        <v>87</v>
      </c>
      <c r="E366" s="33"/>
      <c r="F366" s="115">
        <v>384.06126</v>
      </c>
      <c r="G366" s="113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97"/>
      <c r="X366" s="115">
        <v>384.061</v>
      </c>
      <c r="Y366" s="80">
        <f t="shared" si="37"/>
        <v>99.99993230246653</v>
      </c>
      <c r="Z366" s="90"/>
    </row>
    <row r="367" spans="1:25" s="24" customFormat="1" ht="31.5" outlineLevel="6">
      <c r="A367" s="41" t="s">
        <v>419</v>
      </c>
      <c r="B367" s="9" t="s">
        <v>21</v>
      </c>
      <c r="C367" s="9" t="s">
        <v>351</v>
      </c>
      <c r="D367" s="9" t="s">
        <v>5</v>
      </c>
      <c r="E367" s="9"/>
      <c r="F367" s="58">
        <f>F368</f>
        <v>0</v>
      </c>
      <c r="G367" s="68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58">
        <f>X368</f>
        <v>0</v>
      </c>
      <c r="Y367" s="80">
        <v>0</v>
      </c>
    </row>
    <row r="368" spans="1:25" s="24" customFormat="1" ht="18.75" outlineLevel="6">
      <c r="A368" s="5" t="s">
        <v>118</v>
      </c>
      <c r="B368" s="6" t="s">
        <v>21</v>
      </c>
      <c r="C368" s="6" t="s">
        <v>353</v>
      </c>
      <c r="D368" s="6" t="s">
        <v>119</v>
      </c>
      <c r="E368" s="43"/>
      <c r="F368" s="56">
        <f>F369</f>
        <v>0</v>
      </c>
      <c r="G368" s="68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56">
        <f>X369</f>
        <v>0</v>
      </c>
      <c r="Y368" s="80">
        <v>0</v>
      </c>
    </row>
    <row r="369" spans="1:25" s="24" customFormat="1" ht="18.75" outlineLevel="6">
      <c r="A369" s="36" t="s">
        <v>86</v>
      </c>
      <c r="B369" s="33" t="s">
        <v>21</v>
      </c>
      <c r="C369" s="33" t="s">
        <v>353</v>
      </c>
      <c r="D369" s="33" t="s">
        <v>87</v>
      </c>
      <c r="E369" s="44"/>
      <c r="F369" s="57">
        <v>0</v>
      </c>
      <c r="G369" s="68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57">
        <v>0</v>
      </c>
      <c r="Y369" s="80">
        <v>0</v>
      </c>
    </row>
    <row r="370" spans="1:25" s="24" customFormat="1" ht="15.75" outlineLevel="6">
      <c r="A370" s="42" t="s">
        <v>371</v>
      </c>
      <c r="B370" s="29" t="s">
        <v>372</v>
      </c>
      <c r="C370" s="29" t="s">
        <v>244</v>
      </c>
      <c r="D370" s="29" t="s">
        <v>5</v>
      </c>
      <c r="E370" s="29"/>
      <c r="F370" s="55">
        <f>F371+F375+F381</f>
        <v>36908.091</v>
      </c>
      <c r="G370" s="68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5">
        <f>X371+X375+X381</f>
        <v>36908.091</v>
      </c>
      <c r="Y370" s="80">
        <f t="shared" si="37"/>
        <v>100</v>
      </c>
    </row>
    <row r="371" spans="1:25" s="24" customFormat="1" ht="31.5" outlineLevel="6">
      <c r="A371" s="21" t="s">
        <v>133</v>
      </c>
      <c r="B371" s="9" t="s">
        <v>372</v>
      </c>
      <c r="C371" s="9" t="s">
        <v>245</v>
      </c>
      <c r="D371" s="9" t="s">
        <v>5</v>
      </c>
      <c r="E371" s="9"/>
      <c r="F371" s="49">
        <f>F372</f>
        <v>274.00272</v>
      </c>
      <c r="G371" s="69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X371" s="49">
        <f>X372</f>
        <v>274.003</v>
      </c>
      <c r="Y371" s="80">
        <f t="shared" si="37"/>
        <v>100.00010218876658</v>
      </c>
    </row>
    <row r="372" spans="1:25" s="24" customFormat="1" ht="31.5" outlineLevel="6">
      <c r="A372" s="21" t="s">
        <v>135</v>
      </c>
      <c r="B372" s="9" t="s">
        <v>372</v>
      </c>
      <c r="C372" s="9" t="s">
        <v>246</v>
      </c>
      <c r="D372" s="9" t="s">
        <v>5</v>
      </c>
      <c r="E372" s="9"/>
      <c r="F372" s="49">
        <f>F373</f>
        <v>274.00272</v>
      </c>
      <c r="G372" s="69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X372" s="49">
        <f>X373</f>
        <v>274.003</v>
      </c>
      <c r="Y372" s="80">
        <f t="shared" si="37"/>
        <v>100.00010218876658</v>
      </c>
    </row>
    <row r="373" spans="1:25" s="24" customFormat="1" ht="18.75" customHeight="1" outlineLevel="6">
      <c r="A373" s="34" t="s">
        <v>370</v>
      </c>
      <c r="B373" s="18" t="s">
        <v>372</v>
      </c>
      <c r="C373" s="18" t="s">
        <v>369</v>
      </c>
      <c r="D373" s="18" t="s">
        <v>5</v>
      </c>
      <c r="E373" s="18"/>
      <c r="F373" s="50">
        <f>F374</f>
        <v>274.00272</v>
      </c>
      <c r="G373" s="69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X373" s="50">
        <f>X374</f>
        <v>274.003</v>
      </c>
      <c r="Y373" s="80">
        <f t="shared" si="37"/>
        <v>100.00010218876658</v>
      </c>
    </row>
    <row r="374" spans="1:26" s="24" customFormat="1" ht="15.75" outlineLevel="6">
      <c r="A374" s="60" t="s">
        <v>86</v>
      </c>
      <c r="B374" s="59" t="s">
        <v>372</v>
      </c>
      <c r="C374" s="59" t="s">
        <v>369</v>
      </c>
      <c r="D374" s="59" t="s">
        <v>87</v>
      </c>
      <c r="E374" s="59"/>
      <c r="F374" s="61">
        <v>274.00272</v>
      </c>
      <c r="G374" s="88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90"/>
      <c r="X374" s="61">
        <v>274.003</v>
      </c>
      <c r="Y374" s="80">
        <f t="shared" si="37"/>
        <v>100.00010218876658</v>
      </c>
      <c r="Z374" s="90"/>
    </row>
    <row r="375" spans="1:26" s="24" customFormat="1" ht="15.75" outlineLevel="6">
      <c r="A375" s="41" t="s">
        <v>220</v>
      </c>
      <c r="B375" s="9" t="s">
        <v>372</v>
      </c>
      <c r="C375" s="9" t="s">
        <v>284</v>
      </c>
      <c r="D375" s="9" t="s">
        <v>5</v>
      </c>
      <c r="E375" s="9"/>
      <c r="F375" s="49">
        <f>F376</f>
        <v>24621.091</v>
      </c>
      <c r="G375" s="69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X375" s="49">
        <f>X376</f>
        <v>24621.091</v>
      </c>
      <c r="Y375" s="80">
        <f t="shared" si="37"/>
        <v>100</v>
      </c>
      <c r="Z375" s="90"/>
    </row>
    <row r="376" spans="1:26" s="24" customFormat="1" ht="31.5" outlineLevel="6">
      <c r="A376" s="13" t="s">
        <v>186</v>
      </c>
      <c r="B376" s="9" t="s">
        <v>372</v>
      </c>
      <c r="C376" s="9" t="s">
        <v>295</v>
      </c>
      <c r="D376" s="9" t="s">
        <v>5</v>
      </c>
      <c r="E376" s="9"/>
      <c r="F376" s="116">
        <f>F377</f>
        <v>24621.091</v>
      </c>
      <c r="G376" s="113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97"/>
      <c r="X376" s="116">
        <f>X377</f>
        <v>24621.091</v>
      </c>
      <c r="Y376" s="80">
        <f t="shared" si="37"/>
        <v>100</v>
      </c>
      <c r="Z376" s="90"/>
    </row>
    <row r="377" spans="1:26" s="24" customFormat="1" ht="31.5" outlineLevel="6">
      <c r="A377" s="34" t="s">
        <v>187</v>
      </c>
      <c r="B377" s="18" t="s">
        <v>372</v>
      </c>
      <c r="C377" s="18" t="s">
        <v>296</v>
      </c>
      <c r="D377" s="18" t="s">
        <v>5</v>
      </c>
      <c r="E377" s="18"/>
      <c r="F377" s="112">
        <f>F378</f>
        <v>24621.091</v>
      </c>
      <c r="G377" s="113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97"/>
      <c r="X377" s="112">
        <f>X378</f>
        <v>24621.091</v>
      </c>
      <c r="Y377" s="80">
        <f t="shared" si="37"/>
        <v>100</v>
      </c>
      <c r="Z377" s="90"/>
    </row>
    <row r="378" spans="1:26" s="24" customFormat="1" ht="15.75" outlineLevel="6">
      <c r="A378" s="5" t="s">
        <v>118</v>
      </c>
      <c r="B378" s="6" t="s">
        <v>372</v>
      </c>
      <c r="C378" s="6" t="s">
        <v>296</v>
      </c>
      <c r="D378" s="6" t="s">
        <v>119</v>
      </c>
      <c r="E378" s="6"/>
      <c r="F378" s="114">
        <f>F379+F380</f>
        <v>24621.091</v>
      </c>
      <c r="G378" s="113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97"/>
      <c r="X378" s="114">
        <f>X379+X380</f>
        <v>24621.091</v>
      </c>
      <c r="Y378" s="80">
        <f t="shared" si="37"/>
        <v>100</v>
      </c>
      <c r="Z378" s="90"/>
    </row>
    <row r="379" spans="1:26" s="24" customFormat="1" ht="47.25" outlineLevel="6">
      <c r="A379" s="36" t="s">
        <v>197</v>
      </c>
      <c r="B379" s="33" t="s">
        <v>372</v>
      </c>
      <c r="C379" s="33" t="s">
        <v>296</v>
      </c>
      <c r="D379" s="33" t="s">
        <v>85</v>
      </c>
      <c r="E379" s="33"/>
      <c r="F379" s="115">
        <f>22150+2164-35</f>
        <v>24279</v>
      </c>
      <c r="G379" s="113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97"/>
      <c r="X379" s="115">
        <v>24279</v>
      </c>
      <c r="Y379" s="80">
        <f t="shared" si="37"/>
        <v>100</v>
      </c>
      <c r="Z379" s="90"/>
    </row>
    <row r="380" spans="1:26" s="24" customFormat="1" ht="15.75" outlineLevel="6">
      <c r="A380" s="36" t="s">
        <v>86</v>
      </c>
      <c r="B380" s="33" t="s">
        <v>372</v>
      </c>
      <c r="C380" s="33" t="s">
        <v>336</v>
      </c>
      <c r="D380" s="33" t="s">
        <v>87</v>
      </c>
      <c r="E380" s="33"/>
      <c r="F380" s="115">
        <f>412.819-70.728</f>
        <v>342.091</v>
      </c>
      <c r="G380" s="113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97"/>
      <c r="X380" s="115">
        <v>342.091</v>
      </c>
      <c r="Y380" s="80">
        <f t="shared" si="37"/>
        <v>100</v>
      </c>
      <c r="Z380" s="90"/>
    </row>
    <row r="381" spans="1:26" s="24" customFormat="1" ht="31.5" outlineLevel="6">
      <c r="A381" s="41" t="s">
        <v>198</v>
      </c>
      <c r="B381" s="9" t="s">
        <v>372</v>
      </c>
      <c r="C381" s="9" t="s">
        <v>297</v>
      </c>
      <c r="D381" s="9" t="s">
        <v>5</v>
      </c>
      <c r="E381" s="9"/>
      <c r="F381" s="116">
        <f>F382</f>
        <v>12012.99728</v>
      </c>
      <c r="G381" s="111" t="e">
        <f aca="true" t="shared" si="38" ref="G381:V381">G382</f>
        <v>#REF!</v>
      </c>
      <c r="H381" s="53" t="e">
        <f t="shared" si="38"/>
        <v>#REF!</v>
      </c>
      <c r="I381" s="53" t="e">
        <f t="shared" si="38"/>
        <v>#REF!</v>
      </c>
      <c r="J381" s="53" t="e">
        <f t="shared" si="38"/>
        <v>#REF!</v>
      </c>
      <c r="K381" s="53" t="e">
        <f t="shared" si="38"/>
        <v>#REF!</v>
      </c>
      <c r="L381" s="53" t="e">
        <f t="shared" si="38"/>
        <v>#REF!</v>
      </c>
      <c r="M381" s="53" t="e">
        <f t="shared" si="38"/>
        <v>#REF!</v>
      </c>
      <c r="N381" s="53" t="e">
        <f t="shared" si="38"/>
        <v>#REF!</v>
      </c>
      <c r="O381" s="53" t="e">
        <f t="shared" si="38"/>
        <v>#REF!</v>
      </c>
      <c r="P381" s="53" t="e">
        <f t="shared" si="38"/>
        <v>#REF!</v>
      </c>
      <c r="Q381" s="53" t="e">
        <f t="shared" si="38"/>
        <v>#REF!</v>
      </c>
      <c r="R381" s="53" t="e">
        <f t="shared" si="38"/>
        <v>#REF!</v>
      </c>
      <c r="S381" s="53" t="e">
        <f t="shared" si="38"/>
        <v>#REF!</v>
      </c>
      <c r="T381" s="53" t="e">
        <f t="shared" si="38"/>
        <v>#REF!</v>
      </c>
      <c r="U381" s="53" t="e">
        <f t="shared" si="38"/>
        <v>#REF!</v>
      </c>
      <c r="V381" s="53" t="e">
        <f t="shared" si="38"/>
        <v>#REF!</v>
      </c>
      <c r="W381" s="97"/>
      <c r="X381" s="116">
        <f>X382</f>
        <v>12012.997</v>
      </c>
      <c r="Y381" s="80">
        <f t="shared" si="37"/>
        <v>99.99999766919117</v>
      </c>
      <c r="Z381" s="90"/>
    </row>
    <row r="382" spans="1:26" s="24" customFormat="1" ht="31.5" outlineLevel="6">
      <c r="A382" s="40" t="s">
        <v>154</v>
      </c>
      <c r="B382" s="18" t="s">
        <v>372</v>
      </c>
      <c r="C382" s="18" t="s">
        <v>298</v>
      </c>
      <c r="D382" s="18" t="s">
        <v>5</v>
      </c>
      <c r="E382" s="45"/>
      <c r="F382" s="112">
        <f>F383</f>
        <v>12012.99728</v>
      </c>
      <c r="G382" s="113" t="e">
        <f>#REF!</f>
        <v>#REF!</v>
      </c>
      <c r="H382" s="51" t="e">
        <f>#REF!</f>
        <v>#REF!</v>
      </c>
      <c r="I382" s="51" t="e">
        <f>#REF!</f>
        <v>#REF!</v>
      </c>
      <c r="J382" s="51" t="e">
        <f>#REF!</f>
        <v>#REF!</v>
      </c>
      <c r="K382" s="51" t="e">
        <f>#REF!</f>
        <v>#REF!</v>
      </c>
      <c r="L382" s="51" t="e">
        <f>#REF!</f>
        <v>#REF!</v>
      </c>
      <c r="M382" s="51" t="e">
        <f>#REF!</f>
        <v>#REF!</v>
      </c>
      <c r="N382" s="51" t="e">
        <f>#REF!</f>
        <v>#REF!</v>
      </c>
      <c r="O382" s="51" t="e">
        <f>#REF!</f>
        <v>#REF!</v>
      </c>
      <c r="P382" s="51" t="e">
        <f>#REF!</f>
        <v>#REF!</v>
      </c>
      <c r="Q382" s="51" t="e">
        <f>#REF!</f>
        <v>#REF!</v>
      </c>
      <c r="R382" s="51" t="e">
        <f>#REF!</f>
        <v>#REF!</v>
      </c>
      <c r="S382" s="51" t="e">
        <f>#REF!</f>
        <v>#REF!</v>
      </c>
      <c r="T382" s="51" t="e">
        <f>#REF!</f>
        <v>#REF!</v>
      </c>
      <c r="U382" s="51" t="e">
        <f>#REF!</f>
        <v>#REF!</v>
      </c>
      <c r="V382" s="51" t="e">
        <f>#REF!</f>
        <v>#REF!</v>
      </c>
      <c r="W382" s="97"/>
      <c r="X382" s="112">
        <f>X383</f>
        <v>12012.997</v>
      </c>
      <c r="Y382" s="80">
        <f t="shared" si="37"/>
        <v>99.99999766919117</v>
      </c>
      <c r="Z382" s="90"/>
    </row>
    <row r="383" spans="1:26" s="24" customFormat="1" ht="18.75" outlineLevel="6">
      <c r="A383" s="5" t="s">
        <v>118</v>
      </c>
      <c r="B383" s="6" t="s">
        <v>372</v>
      </c>
      <c r="C383" s="6" t="s">
        <v>298</v>
      </c>
      <c r="D383" s="6" t="s">
        <v>354</v>
      </c>
      <c r="E383" s="43"/>
      <c r="F383" s="114">
        <f>F384+F385</f>
        <v>12012.99728</v>
      </c>
      <c r="G383" s="113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97"/>
      <c r="X383" s="114">
        <f>X384+X385</f>
        <v>12012.997</v>
      </c>
      <c r="Y383" s="80">
        <f t="shared" si="37"/>
        <v>99.99999766919117</v>
      </c>
      <c r="Z383" s="90"/>
    </row>
    <row r="384" spans="1:26" s="24" customFormat="1" ht="47.25" outlineLevel="6">
      <c r="A384" s="36" t="s">
        <v>197</v>
      </c>
      <c r="B384" s="33" t="s">
        <v>372</v>
      </c>
      <c r="C384" s="33" t="s">
        <v>298</v>
      </c>
      <c r="D384" s="33" t="s">
        <v>85</v>
      </c>
      <c r="E384" s="44"/>
      <c r="F384" s="115">
        <v>12012.99728</v>
      </c>
      <c r="G384" s="113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97"/>
      <c r="X384" s="115">
        <v>12012.997</v>
      </c>
      <c r="Y384" s="80">
        <f t="shared" si="37"/>
        <v>99.99999766919117</v>
      </c>
      <c r="Z384" s="90"/>
    </row>
    <row r="385" spans="1:25" s="24" customFormat="1" ht="18.75" outlineLevel="6">
      <c r="A385" s="36" t="s">
        <v>86</v>
      </c>
      <c r="B385" s="33" t="s">
        <v>372</v>
      </c>
      <c r="C385" s="33" t="s">
        <v>335</v>
      </c>
      <c r="D385" s="33" t="s">
        <v>87</v>
      </c>
      <c r="E385" s="44"/>
      <c r="F385" s="115">
        <v>0</v>
      </c>
      <c r="G385" s="113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97"/>
      <c r="X385" s="115">
        <v>0</v>
      </c>
      <c r="Y385" s="80">
        <v>0</v>
      </c>
    </row>
    <row r="386" spans="1:25" s="24" customFormat="1" ht="31.5" outlineLevel="6">
      <c r="A386" s="42" t="s">
        <v>67</v>
      </c>
      <c r="B386" s="29" t="s">
        <v>66</v>
      </c>
      <c r="C386" s="29" t="s">
        <v>244</v>
      </c>
      <c r="D386" s="29" t="s">
        <v>5</v>
      </c>
      <c r="E386" s="29"/>
      <c r="F386" s="55">
        <f>F387</f>
        <v>25.9</v>
      </c>
      <c r="G386" s="113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97"/>
      <c r="X386" s="55">
        <f>X387</f>
        <v>25.9</v>
      </c>
      <c r="Y386" s="80">
        <f t="shared" si="37"/>
        <v>100</v>
      </c>
    </row>
    <row r="387" spans="1:25" s="24" customFormat="1" ht="15.75" outlineLevel="6">
      <c r="A387" s="8" t="s">
        <v>222</v>
      </c>
      <c r="B387" s="9" t="s">
        <v>66</v>
      </c>
      <c r="C387" s="9" t="s">
        <v>299</v>
      </c>
      <c r="D387" s="9" t="s">
        <v>5</v>
      </c>
      <c r="E387" s="9"/>
      <c r="F387" s="49">
        <f>F388</f>
        <v>25.9</v>
      </c>
      <c r="G387" s="113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97"/>
      <c r="X387" s="49">
        <f>X388</f>
        <v>25.9</v>
      </c>
      <c r="Y387" s="80">
        <f t="shared" si="37"/>
        <v>100</v>
      </c>
    </row>
    <row r="388" spans="1:25" s="24" customFormat="1" ht="34.5" customHeight="1" outlineLevel="6">
      <c r="A388" s="40" t="s">
        <v>161</v>
      </c>
      <c r="B388" s="18" t="s">
        <v>66</v>
      </c>
      <c r="C388" s="18" t="s">
        <v>300</v>
      </c>
      <c r="D388" s="18" t="s">
        <v>5</v>
      </c>
      <c r="E388" s="18"/>
      <c r="F388" s="50">
        <f>F389</f>
        <v>25.9</v>
      </c>
      <c r="G388" s="113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97"/>
      <c r="X388" s="50">
        <f>X389</f>
        <v>25.9</v>
      </c>
      <c r="Y388" s="80">
        <f t="shared" si="37"/>
        <v>100</v>
      </c>
    </row>
    <row r="389" spans="1:25" s="24" customFormat="1" ht="15.75" outlineLevel="6">
      <c r="A389" s="5" t="s">
        <v>95</v>
      </c>
      <c r="B389" s="6" t="s">
        <v>66</v>
      </c>
      <c r="C389" s="6" t="s">
        <v>300</v>
      </c>
      <c r="D389" s="6" t="s">
        <v>96</v>
      </c>
      <c r="E389" s="6"/>
      <c r="F389" s="51">
        <f>F390</f>
        <v>25.9</v>
      </c>
      <c r="G389" s="113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97"/>
      <c r="X389" s="51">
        <f>X390</f>
        <v>25.9</v>
      </c>
      <c r="Y389" s="80">
        <f t="shared" si="37"/>
        <v>100</v>
      </c>
    </row>
    <row r="390" spans="1:26" s="24" customFormat="1" ht="31.5" outlineLevel="6">
      <c r="A390" s="32" t="s">
        <v>97</v>
      </c>
      <c r="B390" s="33" t="s">
        <v>66</v>
      </c>
      <c r="C390" s="33" t="s">
        <v>300</v>
      </c>
      <c r="D390" s="33" t="s">
        <v>98</v>
      </c>
      <c r="E390" s="33"/>
      <c r="F390" s="52">
        <v>25.9</v>
      </c>
      <c r="G390" s="113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97"/>
      <c r="X390" s="52">
        <v>25.9</v>
      </c>
      <c r="Y390" s="80">
        <f t="shared" si="37"/>
        <v>100</v>
      </c>
      <c r="Z390" s="90"/>
    </row>
    <row r="391" spans="1:26" s="24" customFormat="1" ht="18.75" customHeight="1" outlineLevel="6">
      <c r="A391" s="42" t="s">
        <v>45</v>
      </c>
      <c r="B391" s="29" t="s">
        <v>22</v>
      </c>
      <c r="C391" s="29" t="s">
        <v>244</v>
      </c>
      <c r="D391" s="29" t="s">
        <v>5</v>
      </c>
      <c r="E391" s="29"/>
      <c r="F391" s="55">
        <f>F392</f>
        <v>3904.4675100000004</v>
      </c>
      <c r="G391" s="96" t="e">
        <f>#REF!</f>
        <v>#REF!</v>
      </c>
      <c r="H391" s="49" t="e">
        <f>#REF!</f>
        <v>#REF!</v>
      </c>
      <c r="I391" s="49" t="e">
        <f>#REF!</f>
        <v>#REF!</v>
      </c>
      <c r="J391" s="49" t="e">
        <f>#REF!</f>
        <v>#REF!</v>
      </c>
      <c r="K391" s="49" t="e">
        <f>#REF!</f>
        <v>#REF!</v>
      </c>
      <c r="L391" s="49" t="e">
        <f>#REF!</f>
        <v>#REF!</v>
      </c>
      <c r="M391" s="49" t="e">
        <f>#REF!</f>
        <v>#REF!</v>
      </c>
      <c r="N391" s="49" t="e">
        <f>#REF!</f>
        <v>#REF!</v>
      </c>
      <c r="O391" s="49" t="e">
        <f>#REF!</f>
        <v>#REF!</v>
      </c>
      <c r="P391" s="49" t="e">
        <f>#REF!</f>
        <v>#REF!</v>
      </c>
      <c r="Q391" s="49" t="e">
        <f>#REF!</f>
        <v>#REF!</v>
      </c>
      <c r="R391" s="49" t="e">
        <f>#REF!</f>
        <v>#REF!</v>
      </c>
      <c r="S391" s="49" t="e">
        <f>#REF!</f>
        <v>#REF!</v>
      </c>
      <c r="T391" s="49" t="e">
        <f>#REF!</f>
        <v>#REF!</v>
      </c>
      <c r="U391" s="49" t="e">
        <f>#REF!</f>
        <v>#REF!</v>
      </c>
      <c r="V391" s="49" t="e">
        <f>#REF!</f>
        <v>#REF!</v>
      </c>
      <c r="W391" s="97"/>
      <c r="X391" s="55">
        <f>X392</f>
        <v>3904.468</v>
      </c>
      <c r="Y391" s="80">
        <f t="shared" si="37"/>
        <v>100.00001254972663</v>
      </c>
      <c r="Z391" s="90"/>
    </row>
    <row r="392" spans="1:26" s="24" customFormat="1" ht="15.75" outlineLevel="6">
      <c r="A392" s="8" t="s">
        <v>223</v>
      </c>
      <c r="B392" s="9" t="s">
        <v>22</v>
      </c>
      <c r="C392" s="9" t="s">
        <v>284</v>
      </c>
      <c r="D392" s="9" t="s">
        <v>5</v>
      </c>
      <c r="E392" s="9"/>
      <c r="F392" s="49">
        <f>F393</f>
        <v>3904.4675100000004</v>
      </c>
      <c r="G392" s="113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97"/>
      <c r="X392" s="49">
        <f>X393</f>
        <v>3904.468</v>
      </c>
      <c r="Y392" s="80">
        <f t="shared" si="37"/>
        <v>100.00001254972663</v>
      </c>
      <c r="Z392" s="90"/>
    </row>
    <row r="393" spans="1:26" s="24" customFormat="1" ht="15.75" outlineLevel="6">
      <c r="A393" s="34" t="s">
        <v>120</v>
      </c>
      <c r="B393" s="18" t="s">
        <v>22</v>
      </c>
      <c r="C393" s="18" t="s">
        <v>291</v>
      </c>
      <c r="D393" s="18" t="s">
        <v>5</v>
      </c>
      <c r="E393" s="18"/>
      <c r="F393" s="50">
        <f>F394+F397+F400</f>
        <v>3904.4675100000004</v>
      </c>
      <c r="G393" s="113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97"/>
      <c r="X393" s="50">
        <f>X394+X397+X400</f>
        <v>3904.468</v>
      </c>
      <c r="Y393" s="80">
        <f t="shared" si="37"/>
        <v>100.00001254972663</v>
      </c>
      <c r="Z393" s="90"/>
    </row>
    <row r="394" spans="1:26" s="24" customFormat="1" ht="31.5" outlineLevel="6">
      <c r="A394" s="34" t="s">
        <v>162</v>
      </c>
      <c r="B394" s="18" t="s">
        <v>22</v>
      </c>
      <c r="C394" s="18" t="s">
        <v>301</v>
      </c>
      <c r="D394" s="18" t="s">
        <v>5</v>
      </c>
      <c r="E394" s="18"/>
      <c r="F394" s="50">
        <f>F395</f>
        <v>0</v>
      </c>
      <c r="G394" s="113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97"/>
      <c r="X394" s="50">
        <f>X395</f>
        <v>0</v>
      </c>
      <c r="Y394" s="80">
        <v>0</v>
      </c>
      <c r="Z394" s="90"/>
    </row>
    <row r="395" spans="1:26" s="24" customFormat="1" ht="15.75" outlineLevel="6">
      <c r="A395" s="5" t="s">
        <v>95</v>
      </c>
      <c r="B395" s="6" t="s">
        <v>22</v>
      </c>
      <c r="C395" s="6" t="s">
        <v>301</v>
      </c>
      <c r="D395" s="6" t="s">
        <v>96</v>
      </c>
      <c r="E395" s="6"/>
      <c r="F395" s="51">
        <f>F396</f>
        <v>0</v>
      </c>
      <c r="G395" s="113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97"/>
      <c r="X395" s="51">
        <f>X396</f>
        <v>0</v>
      </c>
      <c r="Y395" s="80">
        <v>0</v>
      </c>
      <c r="Z395" s="90"/>
    </row>
    <row r="396" spans="1:26" s="24" customFormat="1" ht="31.5" outlineLevel="6">
      <c r="A396" s="32" t="s">
        <v>97</v>
      </c>
      <c r="B396" s="33" t="s">
        <v>22</v>
      </c>
      <c r="C396" s="33" t="s">
        <v>301</v>
      </c>
      <c r="D396" s="33" t="s">
        <v>98</v>
      </c>
      <c r="E396" s="33"/>
      <c r="F396" s="52">
        <v>0</v>
      </c>
      <c r="G396" s="113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97"/>
      <c r="X396" s="52">
        <v>0</v>
      </c>
      <c r="Y396" s="80">
        <v>0</v>
      </c>
      <c r="Z396" s="90"/>
    </row>
    <row r="397" spans="1:26" s="24" customFormat="1" ht="33.75" customHeight="1" outlineLevel="6">
      <c r="A397" s="34" t="s">
        <v>163</v>
      </c>
      <c r="B397" s="18" t="s">
        <v>22</v>
      </c>
      <c r="C397" s="18" t="s">
        <v>302</v>
      </c>
      <c r="D397" s="18" t="s">
        <v>5</v>
      </c>
      <c r="E397" s="18"/>
      <c r="F397" s="50">
        <f>F398</f>
        <v>887.79951</v>
      </c>
      <c r="G397" s="113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97"/>
      <c r="X397" s="50">
        <f>X398</f>
        <v>887.8</v>
      </c>
      <c r="Y397" s="80">
        <f aca="true" t="shared" si="39" ref="Y397:Y460">X397/F397*100</f>
        <v>100.00005519264138</v>
      </c>
      <c r="Z397" s="90"/>
    </row>
    <row r="398" spans="1:26" s="24" customFormat="1" ht="15.75" outlineLevel="6">
      <c r="A398" s="5" t="s">
        <v>118</v>
      </c>
      <c r="B398" s="6" t="s">
        <v>22</v>
      </c>
      <c r="C398" s="6" t="s">
        <v>302</v>
      </c>
      <c r="D398" s="6" t="s">
        <v>119</v>
      </c>
      <c r="E398" s="6"/>
      <c r="F398" s="51">
        <f>F399</f>
        <v>887.79951</v>
      </c>
      <c r="G398" s="113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97"/>
      <c r="X398" s="51">
        <f>X399</f>
        <v>887.8</v>
      </c>
      <c r="Y398" s="80">
        <f t="shared" si="39"/>
        <v>100.00005519264138</v>
      </c>
      <c r="Z398" s="90"/>
    </row>
    <row r="399" spans="1:26" s="24" customFormat="1" ht="15.75" outlineLevel="6">
      <c r="A399" s="36" t="s">
        <v>86</v>
      </c>
      <c r="B399" s="33" t="s">
        <v>22</v>
      </c>
      <c r="C399" s="33" t="s">
        <v>302</v>
      </c>
      <c r="D399" s="33" t="s">
        <v>87</v>
      </c>
      <c r="E399" s="33"/>
      <c r="F399" s="52">
        <v>887.79951</v>
      </c>
      <c r="G399" s="113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97"/>
      <c r="X399" s="52">
        <v>887.8</v>
      </c>
      <c r="Y399" s="80">
        <f t="shared" si="39"/>
        <v>100.00005519264138</v>
      </c>
      <c r="Z399" s="90"/>
    </row>
    <row r="400" spans="1:26" s="24" customFormat="1" ht="15.75" outlineLevel="6">
      <c r="A400" s="40" t="s">
        <v>164</v>
      </c>
      <c r="B400" s="18" t="s">
        <v>22</v>
      </c>
      <c r="C400" s="18" t="s">
        <v>303</v>
      </c>
      <c r="D400" s="18" t="s">
        <v>5</v>
      </c>
      <c r="E400" s="18"/>
      <c r="F400" s="50">
        <f>F401+F403</f>
        <v>3016.668</v>
      </c>
      <c r="G400" s="113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97"/>
      <c r="X400" s="50">
        <f>X401+X403</f>
        <v>3016.668</v>
      </c>
      <c r="Y400" s="80">
        <f t="shared" si="39"/>
        <v>100</v>
      </c>
      <c r="Z400" s="90"/>
    </row>
    <row r="401" spans="1:26" s="24" customFormat="1" ht="15.75" outlineLevel="6">
      <c r="A401" s="5" t="s">
        <v>95</v>
      </c>
      <c r="B401" s="6" t="s">
        <v>22</v>
      </c>
      <c r="C401" s="6" t="s">
        <v>303</v>
      </c>
      <c r="D401" s="6" t="s">
        <v>96</v>
      </c>
      <c r="E401" s="6"/>
      <c r="F401" s="51">
        <f>F402</f>
        <v>0</v>
      </c>
      <c r="G401" s="113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97"/>
      <c r="X401" s="51">
        <f>X402</f>
        <v>0</v>
      </c>
      <c r="Y401" s="80">
        <v>0</v>
      </c>
      <c r="Z401" s="90"/>
    </row>
    <row r="402" spans="1:26" s="24" customFormat="1" ht="31.5" outlineLevel="6">
      <c r="A402" s="32" t="s">
        <v>97</v>
      </c>
      <c r="B402" s="33" t="s">
        <v>22</v>
      </c>
      <c r="C402" s="33" t="s">
        <v>303</v>
      </c>
      <c r="D402" s="33" t="s">
        <v>98</v>
      </c>
      <c r="E402" s="33"/>
      <c r="F402" s="52">
        <v>0</v>
      </c>
      <c r="G402" s="113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97"/>
      <c r="X402" s="52">
        <v>0</v>
      </c>
      <c r="Y402" s="80">
        <v>0</v>
      </c>
      <c r="Z402" s="90"/>
    </row>
    <row r="403" spans="1:26" s="24" customFormat="1" ht="15.75" outlineLevel="6">
      <c r="A403" s="5" t="s">
        <v>118</v>
      </c>
      <c r="B403" s="6" t="s">
        <v>22</v>
      </c>
      <c r="C403" s="6" t="s">
        <v>303</v>
      </c>
      <c r="D403" s="6" t="s">
        <v>119</v>
      </c>
      <c r="E403" s="6"/>
      <c r="F403" s="51">
        <f>F404</f>
        <v>3016.668</v>
      </c>
      <c r="G403" s="113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97"/>
      <c r="X403" s="51">
        <f>X404</f>
        <v>3016.668</v>
      </c>
      <c r="Y403" s="80">
        <f t="shared" si="39"/>
        <v>100</v>
      </c>
      <c r="Z403" s="90"/>
    </row>
    <row r="404" spans="1:26" s="24" customFormat="1" ht="47.25" outlineLevel="6">
      <c r="A404" s="36" t="s">
        <v>197</v>
      </c>
      <c r="B404" s="33" t="s">
        <v>22</v>
      </c>
      <c r="C404" s="33" t="s">
        <v>303</v>
      </c>
      <c r="D404" s="33" t="s">
        <v>85</v>
      </c>
      <c r="E404" s="33"/>
      <c r="F404" s="52">
        <v>3016.668</v>
      </c>
      <c r="G404" s="113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97"/>
      <c r="X404" s="52">
        <v>3016.668</v>
      </c>
      <c r="Y404" s="80">
        <f t="shared" si="39"/>
        <v>100</v>
      </c>
      <c r="Z404" s="90"/>
    </row>
    <row r="405" spans="1:25" s="24" customFormat="1" ht="15.75" outlineLevel="6">
      <c r="A405" s="42" t="s">
        <v>37</v>
      </c>
      <c r="B405" s="29" t="s">
        <v>13</v>
      </c>
      <c r="C405" s="29" t="s">
        <v>244</v>
      </c>
      <c r="D405" s="29" t="s">
        <v>5</v>
      </c>
      <c r="E405" s="29"/>
      <c r="F405" s="55">
        <f>F406+F417</f>
        <v>15826.58498</v>
      </c>
      <c r="G405" s="96">
        <f aca="true" t="shared" si="40" ref="G405:V405">G407+G417</f>
        <v>0</v>
      </c>
      <c r="H405" s="49">
        <f t="shared" si="40"/>
        <v>0</v>
      </c>
      <c r="I405" s="49">
        <f t="shared" si="40"/>
        <v>0</v>
      </c>
      <c r="J405" s="49">
        <f t="shared" si="40"/>
        <v>0</v>
      </c>
      <c r="K405" s="49">
        <f t="shared" si="40"/>
        <v>0</v>
      </c>
      <c r="L405" s="49">
        <f t="shared" si="40"/>
        <v>0</v>
      </c>
      <c r="M405" s="49">
        <f t="shared" si="40"/>
        <v>0</v>
      </c>
      <c r="N405" s="49">
        <f t="shared" si="40"/>
        <v>0</v>
      </c>
      <c r="O405" s="49">
        <f t="shared" si="40"/>
        <v>0</v>
      </c>
      <c r="P405" s="49">
        <f t="shared" si="40"/>
        <v>0</v>
      </c>
      <c r="Q405" s="49">
        <f t="shared" si="40"/>
        <v>0</v>
      </c>
      <c r="R405" s="49">
        <f t="shared" si="40"/>
        <v>0</v>
      </c>
      <c r="S405" s="49">
        <f t="shared" si="40"/>
        <v>0</v>
      </c>
      <c r="T405" s="49">
        <f t="shared" si="40"/>
        <v>0</v>
      </c>
      <c r="U405" s="49">
        <f t="shared" si="40"/>
        <v>0</v>
      </c>
      <c r="V405" s="49">
        <f t="shared" si="40"/>
        <v>0</v>
      </c>
      <c r="W405" s="97"/>
      <c r="X405" s="55">
        <f>X406+X417</f>
        <v>15765.216000000002</v>
      </c>
      <c r="Y405" s="80">
        <f t="shared" si="39"/>
        <v>99.61224117472247</v>
      </c>
    </row>
    <row r="406" spans="1:25" s="24" customFormat="1" ht="31.5" outlineLevel="6">
      <c r="A406" s="21" t="s">
        <v>133</v>
      </c>
      <c r="B406" s="9" t="s">
        <v>13</v>
      </c>
      <c r="C406" s="9" t="s">
        <v>245</v>
      </c>
      <c r="D406" s="9" t="s">
        <v>5</v>
      </c>
      <c r="E406" s="9"/>
      <c r="F406" s="49">
        <f>F407</f>
        <v>1836.2922099999998</v>
      </c>
      <c r="G406" s="69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X406" s="49">
        <f>X407</f>
        <v>1836.169</v>
      </c>
      <c r="Y406" s="80">
        <f t="shared" si="39"/>
        <v>99.9932902835764</v>
      </c>
    </row>
    <row r="407" spans="1:25" s="24" customFormat="1" ht="36" customHeight="1" outlineLevel="6">
      <c r="A407" s="21" t="s">
        <v>135</v>
      </c>
      <c r="B407" s="9" t="s">
        <v>13</v>
      </c>
      <c r="C407" s="9" t="s">
        <v>246</v>
      </c>
      <c r="D407" s="9" t="s">
        <v>5</v>
      </c>
      <c r="E407" s="9"/>
      <c r="F407" s="49">
        <f>F408+F415</f>
        <v>1836.2922099999998</v>
      </c>
      <c r="G407" s="69">
        <f aca="true" t="shared" si="41" ref="G407:V407">G408</f>
        <v>0</v>
      </c>
      <c r="H407" s="10">
        <f t="shared" si="41"/>
        <v>0</v>
      </c>
      <c r="I407" s="10">
        <f t="shared" si="41"/>
        <v>0</v>
      </c>
      <c r="J407" s="10">
        <f t="shared" si="41"/>
        <v>0</v>
      </c>
      <c r="K407" s="10">
        <f t="shared" si="41"/>
        <v>0</v>
      </c>
      <c r="L407" s="10">
        <f t="shared" si="41"/>
        <v>0</v>
      </c>
      <c r="M407" s="10">
        <f t="shared" si="41"/>
        <v>0</v>
      </c>
      <c r="N407" s="10">
        <f t="shared" si="41"/>
        <v>0</v>
      </c>
      <c r="O407" s="10">
        <f t="shared" si="41"/>
        <v>0</v>
      </c>
      <c r="P407" s="10">
        <f t="shared" si="41"/>
        <v>0</v>
      </c>
      <c r="Q407" s="10">
        <f t="shared" si="41"/>
        <v>0</v>
      </c>
      <c r="R407" s="10">
        <f t="shared" si="41"/>
        <v>0</v>
      </c>
      <c r="S407" s="10">
        <f t="shared" si="41"/>
        <v>0</v>
      </c>
      <c r="T407" s="10">
        <f t="shared" si="41"/>
        <v>0</v>
      </c>
      <c r="U407" s="10">
        <f t="shared" si="41"/>
        <v>0</v>
      </c>
      <c r="V407" s="10">
        <f t="shared" si="41"/>
        <v>0</v>
      </c>
      <c r="X407" s="49">
        <f>X408+X415</f>
        <v>1836.169</v>
      </c>
      <c r="Y407" s="80">
        <f t="shared" si="39"/>
        <v>99.9932902835764</v>
      </c>
    </row>
    <row r="408" spans="1:25" s="24" customFormat="1" ht="47.25" outlineLevel="6">
      <c r="A408" s="35" t="s">
        <v>195</v>
      </c>
      <c r="B408" s="18" t="s">
        <v>13</v>
      </c>
      <c r="C408" s="18" t="s">
        <v>248</v>
      </c>
      <c r="D408" s="18" t="s">
        <v>5</v>
      </c>
      <c r="E408" s="18"/>
      <c r="F408" s="50">
        <f>F409+F413</f>
        <v>1742.426</v>
      </c>
      <c r="G408" s="68">
        <f aca="true" t="shared" si="42" ref="G408:V408">G409</f>
        <v>0</v>
      </c>
      <c r="H408" s="7">
        <f t="shared" si="42"/>
        <v>0</v>
      </c>
      <c r="I408" s="7">
        <f t="shared" si="42"/>
        <v>0</v>
      </c>
      <c r="J408" s="7">
        <f t="shared" si="42"/>
        <v>0</v>
      </c>
      <c r="K408" s="7">
        <f t="shared" si="42"/>
        <v>0</v>
      </c>
      <c r="L408" s="7">
        <f t="shared" si="42"/>
        <v>0</v>
      </c>
      <c r="M408" s="7">
        <f t="shared" si="42"/>
        <v>0</v>
      </c>
      <c r="N408" s="7">
        <f t="shared" si="42"/>
        <v>0</v>
      </c>
      <c r="O408" s="7">
        <f t="shared" si="42"/>
        <v>0</v>
      </c>
      <c r="P408" s="7">
        <f t="shared" si="42"/>
        <v>0</v>
      </c>
      <c r="Q408" s="7">
        <f t="shared" si="42"/>
        <v>0</v>
      </c>
      <c r="R408" s="7">
        <f t="shared" si="42"/>
        <v>0</v>
      </c>
      <c r="S408" s="7">
        <f t="shared" si="42"/>
        <v>0</v>
      </c>
      <c r="T408" s="7">
        <f t="shared" si="42"/>
        <v>0</v>
      </c>
      <c r="U408" s="7">
        <f t="shared" si="42"/>
        <v>0</v>
      </c>
      <c r="V408" s="7">
        <f t="shared" si="42"/>
        <v>0</v>
      </c>
      <c r="X408" s="50">
        <f>X409+X413</f>
        <v>1742.303</v>
      </c>
      <c r="Y408" s="80">
        <f t="shared" si="39"/>
        <v>99.99294087668574</v>
      </c>
    </row>
    <row r="409" spans="1:25" s="24" customFormat="1" ht="31.5" outlineLevel="6">
      <c r="A409" s="5" t="s">
        <v>94</v>
      </c>
      <c r="B409" s="6" t="s">
        <v>13</v>
      </c>
      <c r="C409" s="6" t="s">
        <v>248</v>
      </c>
      <c r="D409" s="6" t="s">
        <v>93</v>
      </c>
      <c r="E409" s="6"/>
      <c r="F409" s="51">
        <f>F410+F411+F412</f>
        <v>1742.426</v>
      </c>
      <c r="G409" s="68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1">
        <f>X410+X411+X412</f>
        <v>1742.303</v>
      </c>
      <c r="Y409" s="80">
        <f t="shared" si="39"/>
        <v>99.99294087668574</v>
      </c>
    </row>
    <row r="410" spans="1:26" s="24" customFormat="1" ht="16.5" customHeight="1" outlineLevel="6">
      <c r="A410" s="32" t="s">
        <v>237</v>
      </c>
      <c r="B410" s="33" t="s">
        <v>13</v>
      </c>
      <c r="C410" s="33" t="s">
        <v>248</v>
      </c>
      <c r="D410" s="33" t="s">
        <v>91</v>
      </c>
      <c r="E410" s="33"/>
      <c r="F410" s="52">
        <f>1282.524+36</f>
        <v>1318.524</v>
      </c>
      <c r="G410" s="68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2">
        <v>1318.401</v>
      </c>
      <c r="Y410" s="80">
        <f t="shared" si="39"/>
        <v>99.9906713870965</v>
      </c>
      <c r="Z410" s="90"/>
    </row>
    <row r="411" spans="1:26" s="24" customFormat="1" ht="31.5" outlineLevel="6">
      <c r="A411" s="32" t="s">
        <v>242</v>
      </c>
      <c r="B411" s="33" t="s">
        <v>13</v>
      </c>
      <c r="C411" s="33" t="s">
        <v>248</v>
      </c>
      <c r="D411" s="33" t="s">
        <v>92</v>
      </c>
      <c r="E411" s="33"/>
      <c r="F411" s="52">
        <v>0</v>
      </c>
      <c r="G411" s="68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52">
        <v>0</v>
      </c>
      <c r="Y411" s="80">
        <v>0</v>
      </c>
      <c r="Z411" s="90"/>
    </row>
    <row r="412" spans="1:26" s="24" customFormat="1" ht="47.25" outlineLevel="6">
      <c r="A412" s="32" t="s">
        <v>238</v>
      </c>
      <c r="B412" s="33" t="s">
        <v>13</v>
      </c>
      <c r="C412" s="33" t="s">
        <v>248</v>
      </c>
      <c r="D412" s="33" t="s">
        <v>239</v>
      </c>
      <c r="E412" s="33"/>
      <c r="F412" s="52">
        <f>413.302+10.6</f>
        <v>423.90200000000004</v>
      </c>
      <c r="G412" s="68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52">
        <v>423.902</v>
      </c>
      <c r="Y412" s="80">
        <f t="shared" si="39"/>
        <v>99.99999999999999</v>
      </c>
      <c r="Z412" s="90"/>
    </row>
    <row r="413" spans="1:26" s="24" customFormat="1" ht="15.75" outlineLevel="6">
      <c r="A413" s="5" t="s">
        <v>95</v>
      </c>
      <c r="B413" s="6" t="s">
        <v>13</v>
      </c>
      <c r="C413" s="6" t="s">
        <v>248</v>
      </c>
      <c r="D413" s="6" t="s">
        <v>96</v>
      </c>
      <c r="E413" s="6"/>
      <c r="F413" s="51">
        <f>F414</f>
        <v>0</v>
      </c>
      <c r="G413" s="68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f>X414</f>
        <v>0</v>
      </c>
      <c r="Y413" s="80">
        <v>0</v>
      </c>
      <c r="Z413" s="90"/>
    </row>
    <row r="414" spans="1:26" s="24" customFormat="1" ht="31.5" outlineLevel="6">
      <c r="A414" s="32" t="s">
        <v>97</v>
      </c>
      <c r="B414" s="33" t="s">
        <v>13</v>
      </c>
      <c r="C414" s="33" t="s">
        <v>248</v>
      </c>
      <c r="D414" s="33" t="s">
        <v>98</v>
      </c>
      <c r="E414" s="33"/>
      <c r="F414" s="52">
        <v>0</v>
      </c>
      <c r="G414" s="68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52">
        <v>0</v>
      </c>
      <c r="Y414" s="80">
        <v>0</v>
      </c>
      <c r="Z414" s="90"/>
    </row>
    <row r="415" spans="1:26" s="24" customFormat="1" ht="15.75" outlineLevel="6">
      <c r="A415" s="34" t="s">
        <v>137</v>
      </c>
      <c r="B415" s="18" t="s">
        <v>13</v>
      </c>
      <c r="C415" s="18" t="s">
        <v>250</v>
      </c>
      <c r="D415" s="18" t="s">
        <v>5</v>
      </c>
      <c r="E415" s="18"/>
      <c r="F415" s="50">
        <f>F416</f>
        <v>93.86621</v>
      </c>
      <c r="G415" s="68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50">
        <f>X416</f>
        <v>93.866</v>
      </c>
      <c r="Y415" s="80">
        <f t="shared" si="39"/>
        <v>99.99977627732068</v>
      </c>
      <c r="Z415" s="90"/>
    </row>
    <row r="416" spans="1:26" s="24" customFormat="1" ht="15.75" outlineLevel="6">
      <c r="A416" s="60" t="s">
        <v>346</v>
      </c>
      <c r="B416" s="59" t="s">
        <v>13</v>
      </c>
      <c r="C416" s="59" t="s">
        <v>250</v>
      </c>
      <c r="D416" s="59" t="s">
        <v>345</v>
      </c>
      <c r="E416" s="59"/>
      <c r="F416" s="61">
        <v>93.86621</v>
      </c>
      <c r="G416" s="88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90"/>
      <c r="X416" s="61">
        <v>93.866</v>
      </c>
      <c r="Y416" s="80">
        <f t="shared" si="39"/>
        <v>99.99977627732068</v>
      </c>
      <c r="Z416" s="90"/>
    </row>
    <row r="417" spans="1:26" s="24" customFormat="1" ht="19.5" customHeight="1" outlineLevel="6">
      <c r="A417" s="41" t="s">
        <v>220</v>
      </c>
      <c r="B417" s="9" t="s">
        <v>13</v>
      </c>
      <c r="C417" s="9" t="s">
        <v>284</v>
      </c>
      <c r="D417" s="9" t="s">
        <v>5</v>
      </c>
      <c r="E417" s="9"/>
      <c r="F417" s="49">
        <f>F418</f>
        <v>13990.29277</v>
      </c>
      <c r="G417" s="69">
        <f aca="true" t="shared" si="43" ref="G417:V417">G419</f>
        <v>0</v>
      </c>
      <c r="H417" s="10">
        <f t="shared" si="43"/>
        <v>0</v>
      </c>
      <c r="I417" s="10">
        <f t="shared" si="43"/>
        <v>0</v>
      </c>
      <c r="J417" s="10">
        <f t="shared" si="43"/>
        <v>0</v>
      </c>
      <c r="K417" s="10">
        <f t="shared" si="43"/>
        <v>0</v>
      </c>
      <c r="L417" s="10">
        <f t="shared" si="43"/>
        <v>0</v>
      </c>
      <c r="M417" s="10">
        <f t="shared" si="43"/>
        <v>0</v>
      </c>
      <c r="N417" s="10">
        <f t="shared" si="43"/>
        <v>0</v>
      </c>
      <c r="O417" s="10">
        <f t="shared" si="43"/>
        <v>0</v>
      </c>
      <c r="P417" s="10">
        <f t="shared" si="43"/>
        <v>0</v>
      </c>
      <c r="Q417" s="10">
        <f t="shared" si="43"/>
        <v>0</v>
      </c>
      <c r="R417" s="10">
        <f t="shared" si="43"/>
        <v>0</v>
      </c>
      <c r="S417" s="10">
        <f t="shared" si="43"/>
        <v>0</v>
      </c>
      <c r="T417" s="10">
        <f t="shared" si="43"/>
        <v>0</v>
      </c>
      <c r="U417" s="10">
        <f t="shared" si="43"/>
        <v>0</v>
      </c>
      <c r="V417" s="10">
        <f t="shared" si="43"/>
        <v>0</v>
      </c>
      <c r="X417" s="49">
        <f>X418</f>
        <v>13929.047000000002</v>
      </c>
      <c r="Y417" s="80">
        <f t="shared" si="39"/>
        <v>99.56222667383109</v>
      </c>
      <c r="Z417" s="90"/>
    </row>
    <row r="418" spans="1:26" s="24" customFormat="1" ht="33" customHeight="1" outlineLevel="6">
      <c r="A418" s="41" t="s">
        <v>165</v>
      </c>
      <c r="B418" s="9" t="s">
        <v>13</v>
      </c>
      <c r="C418" s="9" t="s">
        <v>305</v>
      </c>
      <c r="D418" s="9" t="s">
        <v>5</v>
      </c>
      <c r="E418" s="9"/>
      <c r="F418" s="49">
        <f>F419</f>
        <v>13990.29277</v>
      </c>
      <c r="G418" s="69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X418" s="49">
        <f>X419</f>
        <v>13929.047000000002</v>
      </c>
      <c r="Y418" s="80">
        <f t="shared" si="39"/>
        <v>99.56222667383109</v>
      </c>
      <c r="Z418" s="90"/>
    </row>
    <row r="419" spans="1:26" s="24" customFormat="1" ht="31.5" outlineLevel="6">
      <c r="A419" s="34" t="s">
        <v>138</v>
      </c>
      <c r="B419" s="18" t="s">
        <v>13</v>
      </c>
      <c r="C419" s="18" t="s">
        <v>306</v>
      </c>
      <c r="D419" s="18" t="s">
        <v>5</v>
      </c>
      <c r="E419" s="18"/>
      <c r="F419" s="50">
        <f>F420+F424+F426</f>
        <v>13990.29277</v>
      </c>
      <c r="G419" s="68">
        <f aca="true" t="shared" si="44" ref="G419:V419">G420</f>
        <v>0</v>
      </c>
      <c r="H419" s="7">
        <f t="shared" si="44"/>
        <v>0</v>
      </c>
      <c r="I419" s="7">
        <f t="shared" si="44"/>
        <v>0</v>
      </c>
      <c r="J419" s="7">
        <f t="shared" si="44"/>
        <v>0</v>
      </c>
      <c r="K419" s="7">
        <f t="shared" si="44"/>
        <v>0</v>
      </c>
      <c r="L419" s="7">
        <f t="shared" si="44"/>
        <v>0</v>
      </c>
      <c r="M419" s="7">
        <f t="shared" si="44"/>
        <v>0</v>
      </c>
      <c r="N419" s="7">
        <f t="shared" si="44"/>
        <v>0</v>
      </c>
      <c r="O419" s="7">
        <f t="shared" si="44"/>
        <v>0</v>
      </c>
      <c r="P419" s="7">
        <f t="shared" si="44"/>
        <v>0</v>
      </c>
      <c r="Q419" s="7">
        <f t="shared" si="44"/>
        <v>0</v>
      </c>
      <c r="R419" s="7">
        <f t="shared" si="44"/>
        <v>0</v>
      </c>
      <c r="S419" s="7">
        <f t="shared" si="44"/>
        <v>0</v>
      </c>
      <c r="T419" s="7">
        <f t="shared" si="44"/>
        <v>0</v>
      </c>
      <c r="U419" s="7">
        <f t="shared" si="44"/>
        <v>0</v>
      </c>
      <c r="V419" s="7">
        <f t="shared" si="44"/>
        <v>0</v>
      </c>
      <c r="X419" s="50">
        <f>X420+X424+X426</f>
        <v>13929.047000000002</v>
      </c>
      <c r="Y419" s="80">
        <f t="shared" si="39"/>
        <v>99.56222667383109</v>
      </c>
      <c r="Z419" s="90"/>
    </row>
    <row r="420" spans="1:26" s="24" customFormat="1" ht="15.75" outlineLevel="6">
      <c r="A420" s="5" t="s">
        <v>110</v>
      </c>
      <c r="B420" s="6" t="s">
        <v>13</v>
      </c>
      <c r="C420" s="6" t="s">
        <v>306</v>
      </c>
      <c r="D420" s="6" t="s">
        <v>111</v>
      </c>
      <c r="E420" s="6"/>
      <c r="F420" s="51">
        <f>F421+F422+F423</f>
        <v>11770</v>
      </c>
      <c r="G420" s="68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1">
        <f>X421+X422+X423</f>
        <v>11708.754</v>
      </c>
      <c r="Y420" s="80">
        <f t="shared" si="39"/>
        <v>99.47964316057775</v>
      </c>
      <c r="Z420" s="90"/>
    </row>
    <row r="421" spans="1:26" s="24" customFormat="1" ht="15.75" outlineLevel="6">
      <c r="A421" s="32" t="s">
        <v>236</v>
      </c>
      <c r="B421" s="33" t="s">
        <v>13</v>
      </c>
      <c r="C421" s="33" t="s">
        <v>306</v>
      </c>
      <c r="D421" s="33" t="s">
        <v>112</v>
      </c>
      <c r="E421" s="33"/>
      <c r="F421" s="52">
        <v>8920</v>
      </c>
      <c r="G421" s="68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52">
        <v>8870.787</v>
      </c>
      <c r="Y421" s="80">
        <f t="shared" si="39"/>
        <v>99.44828475336324</v>
      </c>
      <c r="Z421" s="90"/>
    </row>
    <row r="422" spans="1:25" s="24" customFormat="1" ht="31.5" outlineLevel="6">
      <c r="A422" s="32" t="s">
        <v>243</v>
      </c>
      <c r="B422" s="33" t="s">
        <v>13</v>
      </c>
      <c r="C422" s="33" t="s">
        <v>306</v>
      </c>
      <c r="D422" s="33" t="s">
        <v>113</v>
      </c>
      <c r="E422" s="33"/>
      <c r="F422" s="52">
        <v>0</v>
      </c>
      <c r="G422" s="68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52">
        <v>0</v>
      </c>
      <c r="Y422" s="80">
        <v>0</v>
      </c>
    </row>
    <row r="423" spans="1:26" s="24" customFormat="1" ht="47.25" outlineLevel="6">
      <c r="A423" s="32" t="s">
        <v>240</v>
      </c>
      <c r="B423" s="33" t="s">
        <v>13</v>
      </c>
      <c r="C423" s="33" t="s">
        <v>306</v>
      </c>
      <c r="D423" s="33" t="s">
        <v>241</v>
      </c>
      <c r="E423" s="33"/>
      <c r="F423" s="52">
        <v>2850</v>
      </c>
      <c r="G423" s="68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52">
        <v>2837.967</v>
      </c>
      <c r="Y423" s="80">
        <f t="shared" si="39"/>
        <v>99.57778947368422</v>
      </c>
      <c r="Z423" s="90"/>
    </row>
    <row r="424" spans="1:26" s="24" customFormat="1" ht="15.75" outlineLevel="6">
      <c r="A424" s="5" t="s">
        <v>95</v>
      </c>
      <c r="B424" s="6" t="s">
        <v>13</v>
      </c>
      <c r="C424" s="6" t="s">
        <v>306</v>
      </c>
      <c r="D424" s="6" t="s">
        <v>96</v>
      </c>
      <c r="E424" s="6"/>
      <c r="F424" s="51">
        <f>F425</f>
        <v>2200.99395</v>
      </c>
      <c r="G424" s="68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</f>
        <v>2200.994</v>
      </c>
      <c r="Y424" s="80">
        <f t="shared" si="39"/>
        <v>100.00000227170094</v>
      </c>
      <c r="Z424" s="90"/>
    </row>
    <row r="425" spans="1:26" s="24" customFormat="1" ht="31.5" outlineLevel="6">
      <c r="A425" s="32" t="s">
        <v>97</v>
      </c>
      <c r="B425" s="33" t="s">
        <v>13</v>
      </c>
      <c r="C425" s="33" t="s">
        <v>306</v>
      </c>
      <c r="D425" s="33" t="s">
        <v>98</v>
      </c>
      <c r="E425" s="33"/>
      <c r="F425" s="52">
        <v>2200.99395</v>
      </c>
      <c r="G425" s="68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2">
        <v>2200.994</v>
      </c>
      <c r="Y425" s="80">
        <f t="shared" si="39"/>
        <v>100.00000227170094</v>
      </c>
      <c r="Z425" s="90"/>
    </row>
    <row r="426" spans="1:26" s="24" customFormat="1" ht="15.75" outlineLevel="6">
      <c r="A426" s="5" t="s">
        <v>99</v>
      </c>
      <c r="B426" s="6" t="s">
        <v>13</v>
      </c>
      <c r="C426" s="6" t="s">
        <v>306</v>
      </c>
      <c r="D426" s="6" t="s">
        <v>100</v>
      </c>
      <c r="E426" s="6"/>
      <c r="F426" s="51">
        <f>F427+F428+F429</f>
        <v>19.29882</v>
      </c>
      <c r="G426" s="68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X426" s="51">
        <f>X427+X428+X429</f>
        <v>19.299</v>
      </c>
      <c r="Y426" s="80">
        <f t="shared" si="39"/>
        <v>100.0009326995122</v>
      </c>
      <c r="Z426" s="90"/>
    </row>
    <row r="427" spans="1:26" s="24" customFormat="1" ht="15.75" outlineLevel="6">
      <c r="A427" s="32" t="s">
        <v>101</v>
      </c>
      <c r="B427" s="33" t="s">
        <v>13</v>
      </c>
      <c r="C427" s="33" t="s">
        <v>306</v>
      </c>
      <c r="D427" s="33" t="s">
        <v>103</v>
      </c>
      <c r="E427" s="33"/>
      <c r="F427" s="52">
        <v>1.822</v>
      </c>
      <c r="G427" s="68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X427" s="52">
        <v>1.822</v>
      </c>
      <c r="Y427" s="80">
        <f t="shared" si="39"/>
        <v>100</v>
      </c>
      <c r="Z427" s="90"/>
    </row>
    <row r="428" spans="1:26" s="24" customFormat="1" ht="15.75" outlineLevel="6">
      <c r="A428" s="32" t="s">
        <v>102</v>
      </c>
      <c r="B428" s="33" t="s">
        <v>13</v>
      </c>
      <c r="C428" s="33" t="s">
        <v>306</v>
      </c>
      <c r="D428" s="33" t="s">
        <v>104</v>
      </c>
      <c r="E428" s="33"/>
      <c r="F428" s="52">
        <v>2.329</v>
      </c>
      <c r="G428" s="6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X428" s="52">
        <v>2.329</v>
      </c>
      <c r="Y428" s="80">
        <f t="shared" si="39"/>
        <v>100</v>
      </c>
      <c r="Z428" s="90"/>
    </row>
    <row r="429" spans="1:26" s="24" customFormat="1" ht="15.75" outlineLevel="6">
      <c r="A429" s="32" t="s">
        <v>346</v>
      </c>
      <c r="B429" s="33" t="s">
        <v>13</v>
      </c>
      <c r="C429" s="33" t="s">
        <v>306</v>
      </c>
      <c r="D429" s="33" t="s">
        <v>345</v>
      </c>
      <c r="E429" s="33"/>
      <c r="F429" s="52">
        <v>15.14782</v>
      </c>
      <c r="G429" s="68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X429" s="52">
        <v>15.148</v>
      </c>
      <c r="Y429" s="80">
        <f t="shared" si="39"/>
        <v>100.00118828980011</v>
      </c>
      <c r="Z429" s="90"/>
    </row>
    <row r="430" spans="1:26" s="24" customFormat="1" ht="17.25" customHeight="1" outlineLevel="6">
      <c r="A430" s="15" t="s">
        <v>72</v>
      </c>
      <c r="B430" s="16" t="s">
        <v>52</v>
      </c>
      <c r="C430" s="16" t="s">
        <v>244</v>
      </c>
      <c r="D430" s="16" t="s">
        <v>5</v>
      </c>
      <c r="E430" s="16"/>
      <c r="F430" s="48">
        <f>F431</f>
        <v>60268.289000000004</v>
      </c>
      <c r="G430" s="81" t="e">
        <f>G431+#REF!+#REF!</f>
        <v>#REF!</v>
      </c>
      <c r="H430" s="48" t="e">
        <f>H431+#REF!+#REF!</f>
        <v>#REF!</v>
      </c>
      <c r="I430" s="48" t="e">
        <f>I431+#REF!+#REF!</f>
        <v>#REF!</v>
      </c>
      <c r="J430" s="48" t="e">
        <f>J431+#REF!+#REF!</f>
        <v>#REF!</v>
      </c>
      <c r="K430" s="48" t="e">
        <f>K431+#REF!+#REF!</f>
        <v>#REF!</v>
      </c>
      <c r="L430" s="48" t="e">
        <f>L431+#REF!+#REF!</f>
        <v>#REF!</v>
      </c>
      <c r="M430" s="48" t="e">
        <f>M431+#REF!+#REF!</f>
        <v>#REF!</v>
      </c>
      <c r="N430" s="48" t="e">
        <f>N431+#REF!+#REF!</f>
        <v>#REF!</v>
      </c>
      <c r="O430" s="48" t="e">
        <f>O431+#REF!+#REF!</f>
        <v>#REF!</v>
      </c>
      <c r="P430" s="48" t="e">
        <f>P431+#REF!+#REF!</f>
        <v>#REF!</v>
      </c>
      <c r="Q430" s="48" t="e">
        <f>Q431+#REF!+#REF!</f>
        <v>#REF!</v>
      </c>
      <c r="R430" s="48" t="e">
        <f>R431+#REF!+#REF!</f>
        <v>#REF!</v>
      </c>
      <c r="S430" s="48" t="e">
        <f>S431+#REF!+#REF!</f>
        <v>#REF!</v>
      </c>
      <c r="T430" s="48" t="e">
        <f>T431+#REF!+#REF!</f>
        <v>#REF!</v>
      </c>
      <c r="U430" s="48" t="e">
        <f>U431+#REF!+#REF!</f>
        <v>#REF!</v>
      </c>
      <c r="V430" s="48" t="e">
        <f>V431+#REF!+#REF!</f>
        <v>#REF!</v>
      </c>
      <c r="W430" s="97"/>
      <c r="X430" s="48">
        <f>X431</f>
        <v>60021.662</v>
      </c>
      <c r="Y430" s="80">
        <f t="shared" si="39"/>
        <v>99.59078479895123</v>
      </c>
      <c r="Z430" s="90"/>
    </row>
    <row r="431" spans="1:26" s="24" customFormat="1" ht="15.75" outlineLevel="3">
      <c r="A431" s="8" t="s">
        <v>38</v>
      </c>
      <c r="B431" s="9" t="s">
        <v>14</v>
      </c>
      <c r="C431" s="9" t="s">
        <v>244</v>
      </c>
      <c r="D431" s="9" t="s">
        <v>5</v>
      </c>
      <c r="E431" s="9"/>
      <c r="F431" s="49">
        <f>F436+F457+F461+F465+F432</f>
        <v>60268.289000000004</v>
      </c>
      <c r="G431" s="69" t="e">
        <f>G436+#REF!+#REF!</f>
        <v>#REF!</v>
      </c>
      <c r="H431" s="10" t="e">
        <f>H436+#REF!+#REF!</f>
        <v>#REF!</v>
      </c>
      <c r="I431" s="10" t="e">
        <f>I436+#REF!+#REF!</f>
        <v>#REF!</v>
      </c>
      <c r="J431" s="10" t="e">
        <f>J436+#REF!+#REF!</f>
        <v>#REF!</v>
      </c>
      <c r="K431" s="10" t="e">
        <f>K436+#REF!+#REF!</f>
        <v>#REF!</v>
      </c>
      <c r="L431" s="10" t="e">
        <f>L436+#REF!+#REF!</f>
        <v>#REF!</v>
      </c>
      <c r="M431" s="10" t="e">
        <f>M436+#REF!+#REF!</f>
        <v>#REF!</v>
      </c>
      <c r="N431" s="10" t="e">
        <f>N436+#REF!+#REF!</f>
        <v>#REF!</v>
      </c>
      <c r="O431" s="10" t="e">
        <f>O436+#REF!+#REF!</f>
        <v>#REF!</v>
      </c>
      <c r="P431" s="10" t="e">
        <f>P436+#REF!+#REF!</f>
        <v>#REF!</v>
      </c>
      <c r="Q431" s="10" t="e">
        <f>Q436+#REF!+#REF!</f>
        <v>#REF!</v>
      </c>
      <c r="R431" s="10" t="e">
        <f>R436+#REF!+#REF!</f>
        <v>#REF!</v>
      </c>
      <c r="S431" s="10" t="e">
        <f>S436+#REF!+#REF!</f>
        <v>#REF!</v>
      </c>
      <c r="T431" s="10" t="e">
        <f>T436+#REF!+#REF!</f>
        <v>#REF!</v>
      </c>
      <c r="U431" s="10" t="e">
        <f>U436+#REF!+#REF!</f>
        <v>#REF!</v>
      </c>
      <c r="V431" s="10" t="e">
        <f>V436+#REF!+#REF!</f>
        <v>#REF!</v>
      </c>
      <c r="X431" s="49">
        <f>X436+X457+X461+X465+X432</f>
        <v>60021.662</v>
      </c>
      <c r="Y431" s="80">
        <f t="shared" si="39"/>
        <v>99.59078479895123</v>
      </c>
      <c r="Z431" s="90"/>
    </row>
    <row r="432" spans="1:26" s="24" customFormat="1" ht="31.5" outlineLevel="3">
      <c r="A432" s="21" t="s">
        <v>133</v>
      </c>
      <c r="B432" s="9" t="s">
        <v>14</v>
      </c>
      <c r="C432" s="9" t="s">
        <v>245</v>
      </c>
      <c r="D432" s="9" t="s">
        <v>5</v>
      </c>
      <c r="E432" s="9"/>
      <c r="F432" s="49">
        <f>F433</f>
        <v>847.61299</v>
      </c>
      <c r="G432" s="69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X432" s="49">
        <f>X433</f>
        <v>847.613</v>
      </c>
      <c r="Y432" s="80">
        <f t="shared" si="39"/>
        <v>100.00000117978371</v>
      </c>
      <c r="Z432" s="90"/>
    </row>
    <row r="433" spans="1:26" s="24" customFormat="1" ht="31.5" outlineLevel="3">
      <c r="A433" s="21" t="s">
        <v>135</v>
      </c>
      <c r="B433" s="9" t="s">
        <v>14</v>
      </c>
      <c r="C433" s="9" t="s">
        <v>246</v>
      </c>
      <c r="D433" s="9" t="s">
        <v>5</v>
      </c>
      <c r="E433" s="9"/>
      <c r="F433" s="49">
        <f>F434</f>
        <v>847.61299</v>
      </c>
      <c r="G433" s="69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X433" s="49">
        <f>X434</f>
        <v>847.613</v>
      </c>
      <c r="Y433" s="80">
        <f t="shared" si="39"/>
        <v>100.00000117978371</v>
      </c>
      <c r="Z433" s="90"/>
    </row>
    <row r="434" spans="1:26" s="24" customFormat="1" ht="31.5" outlineLevel="3">
      <c r="A434" s="34" t="s">
        <v>370</v>
      </c>
      <c r="B434" s="18" t="s">
        <v>14</v>
      </c>
      <c r="C434" s="18" t="s">
        <v>369</v>
      </c>
      <c r="D434" s="18" t="s">
        <v>5</v>
      </c>
      <c r="E434" s="18"/>
      <c r="F434" s="50">
        <f>F435</f>
        <v>847.61299</v>
      </c>
      <c r="G434" s="69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X434" s="50">
        <f>X435</f>
        <v>847.613</v>
      </c>
      <c r="Y434" s="80">
        <f t="shared" si="39"/>
        <v>100.00000117978371</v>
      </c>
      <c r="Z434" s="90"/>
    </row>
    <row r="435" spans="1:26" s="24" customFormat="1" ht="15.75" outlineLevel="3">
      <c r="A435" s="60" t="s">
        <v>86</v>
      </c>
      <c r="B435" s="59" t="s">
        <v>14</v>
      </c>
      <c r="C435" s="59" t="s">
        <v>369</v>
      </c>
      <c r="D435" s="59" t="s">
        <v>87</v>
      </c>
      <c r="E435" s="59"/>
      <c r="F435" s="61">
        <v>847.61299</v>
      </c>
      <c r="G435" s="88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90"/>
      <c r="X435" s="61">
        <v>847.613</v>
      </c>
      <c r="Y435" s="80">
        <f t="shared" si="39"/>
        <v>100.00000117978371</v>
      </c>
      <c r="Z435" s="90"/>
    </row>
    <row r="436" spans="1:26" s="24" customFormat="1" ht="19.5" customHeight="1" outlineLevel="3">
      <c r="A436" s="13" t="s">
        <v>166</v>
      </c>
      <c r="B436" s="9" t="s">
        <v>14</v>
      </c>
      <c r="C436" s="9" t="s">
        <v>307</v>
      </c>
      <c r="D436" s="9" t="s">
        <v>5</v>
      </c>
      <c r="E436" s="9"/>
      <c r="F436" s="49">
        <f>F437+F449</f>
        <v>59348.27601</v>
      </c>
      <c r="G436" s="69">
        <f aca="true" t="shared" si="45" ref="G436:V436">G450</f>
        <v>0</v>
      </c>
      <c r="H436" s="10">
        <f t="shared" si="45"/>
        <v>0</v>
      </c>
      <c r="I436" s="10">
        <f t="shared" si="45"/>
        <v>0</v>
      </c>
      <c r="J436" s="10">
        <f t="shared" si="45"/>
        <v>0</v>
      </c>
      <c r="K436" s="10">
        <f t="shared" si="45"/>
        <v>0</v>
      </c>
      <c r="L436" s="10">
        <f t="shared" si="45"/>
        <v>0</v>
      </c>
      <c r="M436" s="10">
        <f t="shared" si="45"/>
        <v>0</v>
      </c>
      <c r="N436" s="10">
        <f t="shared" si="45"/>
        <v>0</v>
      </c>
      <c r="O436" s="10">
        <f t="shared" si="45"/>
        <v>0</v>
      </c>
      <c r="P436" s="10">
        <f t="shared" si="45"/>
        <v>0</v>
      </c>
      <c r="Q436" s="10">
        <f t="shared" si="45"/>
        <v>0</v>
      </c>
      <c r="R436" s="10">
        <f t="shared" si="45"/>
        <v>0</v>
      </c>
      <c r="S436" s="10">
        <f t="shared" si="45"/>
        <v>0</v>
      </c>
      <c r="T436" s="10">
        <f t="shared" si="45"/>
        <v>0</v>
      </c>
      <c r="U436" s="10">
        <f t="shared" si="45"/>
        <v>0</v>
      </c>
      <c r="V436" s="10">
        <f t="shared" si="45"/>
        <v>0</v>
      </c>
      <c r="X436" s="49">
        <f>X437+X449</f>
        <v>59101.649</v>
      </c>
      <c r="Y436" s="80">
        <f t="shared" si="39"/>
        <v>99.58444115553003</v>
      </c>
      <c r="Z436" s="90"/>
    </row>
    <row r="437" spans="1:26" s="24" customFormat="1" ht="19.5" customHeight="1" outlineLevel="3">
      <c r="A437" s="34" t="s">
        <v>121</v>
      </c>
      <c r="B437" s="18" t="s">
        <v>14</v>
      </c>
      <c r="C437" s="18" t="s">
        <v>308</v>
      </c>
      <c r="D437" s="18" t="s">
        <v>5</v>
      </c>
      <c r="E437" s="18"/>
      <c r="F437" s="50">
        <f>F438+F443+F446</f>
        <v>34152.74</v>
      </c>
      <c r="G437" s="67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X437" s="50">
        <f>X438+X443+X446</f>
        <v>34152.7</v>
      </c>
      <c r="Y437" s="80">
        <f t="shared" si="39"/>
        <v>99.99988287908964</v>
      </c>
      <c r="Z437" s="90"/>
    </row>
    <row r="438" spans="1:26" s="24" customFormat="1" ht="32.25" customHeight="1" outlineLevel="3">
      <c r="A438" s="46" t="s">
        <v>167</v>
      </c>
      <c r="B438" s="6" t="s">
        <v>14</v>
      </c>
      <c r="C438" s="6" t="s">
        <v>309</v>
      </c>
      <c r="D438" s="6" t="s">
        <v>5</v>
      </c>
      <c r="E438" s="6"/>
      <c r="F438" s="51">
        <f>F439+F441</f>
        <v>30</v>
      </c>
      <c r="G438" s="67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X438" s="51">
        <f>X439+X441</f>
        <v>30</v>
      </c>
      <c r="Y438" s="80">
        <f t="shared" si="39"/>
        <v>100</v>
      </c>
      <c r="Z438" s="90"/>
    </row>
    <row r="439" spans="1:26" s="24" customFormat="1" ht="19.5" customHeight="1" outlineLevel="3">
      <c r="A439" s="100" t="s">
        <v>95</v>
      </c>
      <c r="B439" s="101" t="s">
        <v>14</v>
      </c>
      <c r="C439" s="101" t="s">
        <v>309</v>
      </c>
      <c r="D439" s="101" t="s">
        <v>96</v>
      </c>
      <c r="E439" s="101"/>
      <c r="F439" s="117">
        <f>F440</f>
        <v>30</v>
      </c>
      <c r="G439" s="118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20"/>
      <c r="X439" s="117">
        <f>X440</f>
        <v>30</v>
      </c>
      <c r="Y439" s="80">
        <f t="shared" si="39"/>
        <v>100</v>
      </c>
      <c r="Z439" s="90"/>
    </row>
    <row r="440" spans="1:26" s="24" customFormat="1" ht="19.5" customHeight="1" outlineLevel="3">
      <c r="A440" s="32" t="s">
        <v>97</v>
      </c>
      <c r="B440" s="33" t="s">
        <v>14</v>
      </c>
      <c r="C440" s="33" t="s">
        <v>309</v>
      </c>
      <c r="D440" s="33" t="s">
        <v>98</v>
      </c>
      <c r="E440" s="33"/>
      <c r="F440" s="115">
        <v>30</v>
      </c>
      <c r="G440" s="111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97"/>
      <c r="X440" s="115">
        <v>30</v>
      </c>
      <c r="Y440" s="80">
        <f t="shared" si="39"/>
        <v>100</v>
      </c>
      <c r="Z440" s="90"/>
    </row>
    <row r="441" spans="1:25" s="24" customFormat="1" ht="19.5" customHeight="1" outlineLevel="3">
      <c r="A441" s="100" t="s">
        <v>366</v>
      </c>
      <c r="B441" s="101" t="s">
        <v>14</v>
      </c>
      <c r="C441" s="101" t="s">
        <v>309</v>
      </c>
      <c r="D441" s="101" t="s">
        <v>365</v>
      </c>
      <c r="E441" s="101"/>
      <c r="F441" s="117">
        <f>F442</f>
        <v>0</v>
      </c>
      <c r="G441" s="118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20"/>
      <c r="X441" s="117">
        <f>X442</f>
        <v>0</v>
      </c>
      <c r="Y441" s="80">
        <v>0</v>
      </c>
    </row>
    <row r="442" spans="1:25" s="24" customFormat="1" ht="33.75" customHeight="1" outlineLevel="3">
      <c r="A442" s="32" t="s">
        <v>367</v>
      </c>
      <c r="B442" s="33" t="s">
        <v>14</v>
      </c>
      <c r="C442" s="33" t="s">
        <v>309</v>
      </c>
      <c r="D442" s="33" t="s">
        <v>364</v>
      </c>
      <c r="E442" s="33"/>
      <c r="F442" s="115">
        <v>0</v>
      </c>
      <c r="G442" s="111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97"/>
      <c r="X442" s="115">
        <v>0</v>
      </c>
      <c r="Y442" s="80">
        <v>0</v>
      </c>
    </row>
    <row r="443" spans="1:25" s="24" customFormat="1" ht="33.75" customHeight="1" outlineLevel="3">
      <c r="A443" s="46" t="s">
        <v>409</v>
      </c>
      <c r="B443" s="6" t="s">
        <v>14</v>
      </c>
      <c r="C443" s="6" t="s">
        <v>408</v>
      </c>
      <c r="D443" s="6" t="s">
        <v>5</v>
      </c>
      <c r="E443" s="6"/>
      <c r="F443" s="51">
        <f>F444</f>
        <v>33748.74</v>
      </c>
      <c r="G443" s="67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X443" s="51">
        <f>X444</f>
        <v>33748.7</v>
      </c>
      <c r="Y443" s="80">
        <f t="shared" si="39"/>
        <v>99.99988147705662</v>
      </c>
    </row>
    <row r="444" spans="1:25" s="24" customFormat="1" ht="17.25" customHeight="1" outlineLevel="3">
      <c r="A444" s="100" t="s">
        <v>366</v>
      </c>
      <c r="B444" s="101" t="s">
        <v>14</v>
      </c>
      <c r="C444" s="101" t="s">
        <v>408</v>
      </c>
      <c r="D444" s="101" t="s">
        <v>365</v>
      </c>
      <c r="E444" s="101"/>
      <c r="F444" s="117">
        <f>F445</f>
        <v>33748.74</v>
      </c>
      <c r="G444" s="118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20"/>
      <c r="X444" s="117">
        <f>X445</f>
        <v>33748.7</v>
      </c>
      <c r="Y444" s="80">
        <f t="shared" si="39"/>
        <v>99.99988147705662</v>
      </c>
    </row>
    <row r="445" spans="1:26" s="24" customFormat="1" ht="33.75" customHeight="1" outlineLevel="3">
      <c r="A445" s="32" t="s">
        <v>367</v>
      </c>
      <c r="B445" s="33" t="s">
        <v>14</v>
      </c>
      <c r="C445" s="33" t="s">
        <v>408</v>
      </c>
      <c r="D445" s="33" t="s">
        <v>364</v>
      </c>
      <c r="E445" s="33"/>
      <c r="F445" s="115">
        <v>33748.74</v>
      </c>
      <c r="G445" s="111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97"/>
      <c r="X445" s="115">
        <v>33748.7</v>
      </c>
      <c r="Y445" s="80">
        <f t="shared" si="39"/>
        <v>99.99988147705662</v>
      </c>
      <c r="Z445" s="90"/>
    </row>
    <row r="446" spans="1:26" s="24" customFormat="1" ht="33.75" customHeight="1" outlineLevel="3">
      <c r="A446" s="46" t="s">
        <v>410</v>
      </c>
      <c r="B446" s="6" t="s">
        <v>14</v>
      </c>
      <c r="C446" s="6" t="s">
        <v>428</v>
      </c>
      <c r="D446" s="6" t="s">
        <v>5</v>
      </c>
      <c r="E446" s="6"/>
      <c r="F446" s="51">
        <f>F447</f>
        <v>374</v>
      </c>
      <c r="G446" s="67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X446" s="51">
        <f>X447</f>
        <v>374</v>
      </c>
      <c r="Y446" s="80">
        <f t="shared" si="39"/>
        <v>100</v>
      </c>
      <c r="Z446" s="90"/>
    </row>
    <row r="447" spans="1:26" s="24" customFormat="1" ht="15" customHeight="1" outlineLevel="3">
      <c r="A447" s="100" t="s">
        <v>366</v>
      </c>
      <c r="B447" s="101" t="s">
        <v>14</v>
      </c>
      <c r="C447" s="101" t="s">
        <v>428</v>
      </c>
      <c r="D447" s="101" t="s">
        <v>365</v>
      </c>
      <c r="E447" s="101"/>
      <c r="F447" s="117">
        <f>F448</f>
        <v>374</v>
      </c>
      <c r="G447" s="118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20"/>
      <c r="X447" s="117">
        <f>X448</f>
        <v>374</v>
      </c>
      <c r="Y447" s="80">
        <f t="shared" si="39"/>
        <v>100</v>
      </c>
      <c r="Z447" s="90"/>
    </row>
    <row r="448" spans="1:26" s="24" customFormat="1" ht="36" customHeight="1" outlineLevel="3">
      <c r="A448" s="32" t="s">
        <v>367</v>
      </c>
      <c r="B448" s="33" t="s">
        <v>14</v>
      </c>
      <c r="C448" s="33" t="s">
        <v>428</v>
      </c>
      <c r="D448" s="33" t="s">
        <v>364</v>
      </c>
      <c r="E448" s="33"/>
      <c r="F448" s="115">
        <f>336.1+35+2.9</f>
        <v>374</v>
      </c>
      <c r="G448" s="111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97"/>
      <c r="X448" s="115">
        <v>374</v>
      </c>
      <c r="Y448" s="80">
        <f t="shared" si="39"/>
        <v>100</v>
      </c>
      <c r="Z448" s="90"/>
    </row>
    <row r="449" spans="1:26" s="24" customFormat="1" ht="35.25" customHeight="1" outlineLevel="3">
      <c r="A449" s="40" t="s">
        <v>168</v>
      </c>
      <c r="B449" s="18" t="s">
        <v>14</v>
      </c>
      <c r="C449" s="18" t="s">
        <v>310</v>
      </c>
      <c r="D449" s="18" t="s">
        <v>5</v>
      </c>
      <c r="E449" s="18"/>
      <c r="F449" s="50">
        <f>F450+F454</f>
        <v>25195.53601</v>
      </c>
      <c r="G449" s="67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X449" s="50">
        <f>X450+X454</f>
        <v>24948.949</v>
      </c>
      <c r="Y449" s="80">
        <f t="shared" si="39"/>
        <v>99.02130675091757</v>
      </c>
      <c r="Z449" s="90"/>
    </row>
    <row r="450" spans="1:26" s="24" customFormat="1" ht="31.5" outlineLevel="3">
      <c r="A450" s="5" t="s">
        <v>169</v>
      </c>
      <c r="B450" s="6" t="s">
        <v>14</v>
      </c>
      <c r="C450" s="6" t="s">
        <v>311</v>
      </c>
      <c r="D450" s="6" t="s">
        <v>5</v>
      </c>
      <c r="E450" s="6"/>
      <c r="F450" s="51">
        <f>F451</f>
        <v>16008.03601</v>
      </c>
      <c r="G450" s="68">
        <f aca="true" t="shared" si="46" ref="G450:V450">G452</f>
        <v>0</v>
      </c>
      <c r="H450" s="7">
        <f t="shared" si="46"/>
        <v>0</v>
      </c>
      <c r="I450" s="7">
        <f t="shared" si="46"/>
        <v>0</v>
      </c>
      <c r="J450" s="7">
        <f t="shared" si="46"/>
        <v>0</v>
      </c>
      <c r="K450" s="7">
        <f t="shared" si="46"/>
        <v>0</v>
      </c>
      <c r="L450" s="7">
        <f t="shared" si="46"/>
        <v>0</v>
      </c>
      <c r="M450" s="7">
        <f t="shared" si="46"/>
        <v>0</v>
      </c>
      <c r="N450" s="7">
        <f t="shared" si="46"/>
        <v>0</v>
      </c>
      <c r="O450" s="7">
        <f t="shared" si="46"/>
        <v>0</v>
      </c>
      <c r="P450" s="7">
        <f t="shared" si="46"/>
        <v>0</v>
      </c>
      <c r="Q450" s="7">
        <f t="shared" si="46"/>
        <v>0</v>
      </c>
      <c r="R450" s="7">
        <f t="shared" si="46"/>
        <v>0</v>
      </c>
      <c r="S450" s="7">
        <f t="shared" si="46"/>
        <v>0</v>
      </c>
      <c r="T450" s="7">
        <f t="shared" si="46"/>
        <v>0</v>
      </c>
      <c r="U450" s="7">
        <f t="shared" si="46"/>
        <v>0</v>
      </c>
      <c r="V450" s="7">
        <f t="shared" si="46"/>
        <v>0</v>
      </c>
      <c r="X450" s="51">
        <f>X451</f>
        <v>15761.449</v>
      </c>
      <c r="Y450" s="80">
        <f t="shared" si="39"/>
        <v>98.45960485192587</v>
      </c>
      <c r="Z450" s="90"/>
    </row>
    <row r="451" spans="1:26" s="24" customFormat="1" ht="15.75" outlineLevel="3">
      <c r="A451" s="100" t="s">
        <v>118</v>
      </c>
      <c r="B451" s="101" t="s">
        <v>14</v>
      </c>
      <c r="C451" s="101" t="s">
        <v>311</v>
      </c>
      <c r="D451" s="101" t="s">
        <v>119</v>
      </c>
      <c r="E451" s="101"/>
      <c r="F451" s="105">
        <f>F452+F453</f>
        <v>16008.03601</v>
      </c>
      <c r="G451" s="121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08"/>
      <c r="X451" s="105">
        <f>X452+X453</f>
        <v>15761.449</v>
      </c>
      <c r="Y451" s="80">
        <f t="shared" si="39"/>
        <v>98.45960485192587</v>
      </c>
      <c r="Z451" s="90"/>
    </row>
    <row r="452" spans="1:26" s="24" customFormat="1" ht="47.25" outlineLevel="3">
      <c r="A452" s="36" t="s">
        <v>197</v>
      </c>
      <c r="B452" s="33" t="s">
        <v>14</v>
      </c>
      <c r="C452" s="33" t="s">
        <v>311</v>
      </c>
      <c r="D452" s="33" t="s">
        <v>85</v>
      </c>
      <c r="E452" s="33"/>
      <c r="F452" s="52">
        <f>13082.03601+526-748.142</f>
        <v>12859.89401</v>
      </c>
      <c r="G452" s="68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X452" s="52">
        <v>12613.307</v>
      </c>
      <c r="Y452" s="80">
        <f t="shared" si="39"/>
        <v>98.08251133478821</v>
      </c>
      <c r="Z452" s="90"/>
    </row>
    <row r="453" spans="1:26" s="24" customFormat="1" ht="15.75" outlineLevel="3">
      <c r="A453" s="36" t="s">
        <v>86</v>
      </c>
      <c r="B453" s="33" t="s">
        <v>14</v>
      </c>
      <c r="C453" s="33" t="s">
        <v>332</v>
      </c>
      <c r="D453" s="33" t="s">
        <v>87</v>
      </c>
      <c r="E453" s="33"/>
      <c r="F453" s="52">
        <f>3000+148.142</f>
        <v>3148.142</v>
      </c>
      <c r="G453" s="68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X453" s="52">
        <v>3148.142</v>
      </c>
      <c r="Y453" s="80">
        <f t="shared" si="39"/>
        <v>100</v>
      </c>
      <c r="Z453" s="90"/>
    </row>
    <row r="454" spans="1:26" s="24" customFormat="1" ht="31.5" outlineLevel="3">
      <c r="A454" s="5" t="s">
        <v>170</v>
      </c>
      <c r="B454" s="6" t="s">
        <v>14</v>
      </c>
      <c r="C454" s="6" t="s">
        <v>312</v>
      </c>
      <c r="D454" s="6" t="s">
        <v>5</v>
      </c>
      <c r="E454" s="6"/>
      <c r="F454" s="51">
        <f>F455</f>
        <v>9187.5</v>
      </c>
      <c r="G454" s="68">
        <f aca="true" t="shared" si="47" ref="G454:V454">G456</f>
        <v>0</v>
      </c>
      <c r="H454" s="7">
        <f t="shared" si="47"/>
        <v>0</v>
      </c>
      <c r="I454" s="7">
        <f t="shared" si="47"/>
        <v>0</v>
      </c>
      <c r="J454" s="7">
        <f t="shared" si="47"/>
        <v>0</v>
      </c>
      <c r="K454" s="7">
        <f t="shared" si="47"/>
        <v>0</v>
      </c>
      <c r="L454" s="7">
        <f t="shared" si="47"/>
        <v>0</v>
      </c>
      <c r="M454" s="7">
        <f t="shared" si="47"/>
        <v>0</v>
      </c>
      <c r="N454" s="7">
        <f t="shared" si="47"/>
        <v>0</v>
      </c>
      <c r="O454" s="7">
        <f t="shared" si="47"/>
        <v>0</v>
      </c>
      <c r="P454" s="7">
        <f t="shared" si="47"/>
        <v>0</v>
      </c>
      <c r="Q454" s="7">
        <f t="shared" si="47"/>
        <v>0</v>
      </c>
      <c r="R454" s="7">
        <f t="shared" si="47"/>
        <v>0</v>
      </c>
      <c r="S454" s="7">
        <f t="shared" si="47"/>
        <v>0</v>
      </c>
      <c r="T454" s="7">
        <f t="shared" si="47"/>
        <v>0</v>
      </c>
      <c r="U454" s="7">
        <f t="shared" si="47"/>
        <v>0</v>
      </c>
      <c r="V454" s="7">
        <f t="shared" si="47"/>
        <v>0</v>
      </c>
      <c r="X454" s="51">
        <f>X455</f>
        <v>9187.5</v>
      </c>
      <c r="Y454" s="80">
        <f t="shared" si="39"/>
        <v>100</v>
      </c>
      <c r="Z454" s="90"/>
    </row>
    <row r="455" spans="1:26" s="24" customFormat="1" ht="15.75" outlineLevel="3">
      <c r="A455" s="100" t="s">
        <v>118</v>
      </c>
      <c r="B455" s="101" t="s">
        <v>14</v>
      </c>
      <c r="C455" s="101" t="s">
        <v>312</v>
      </c>
      <c r="D455" s="101" t="s">
        <v>119</v>
      </c>
      <c r="E455" s="101"/>
      <c r="F455" s="105">
        <f>F456</f>
        <v>9187.5</v>
      </c>
      <c r="G455" s="121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08"/>
      <c r="X455" s="105">
        <f>X456</f>
        <v>9187.5</v>
      </c>
      <c r="Y455" s="80">
        <f t="shared" si="39"/>
        <v>100</v>
      </c>
      <c r="Z455" s="90"/>
    </row>
    <row r="456" spans="1:26" s="24" customFormat="1" ht="47.25" outlineLevel="3">
      <c r="A456" s="36" t="s">
        <v>197</v>
      </c>
      <c r="B456" s="33" t="s">
        <v>14</v>
      </c>
      <c r="C456" s="33" t="s">
        <v>312</v>
      </c>
      <c r="D456" s="33" t="s">
        <v>85</v>
      </c>
      <c r="E456" s="33"/>
      <c r="F456" s="52">
        <f>8713.5+474</f>
        <v>9187.5</v>
      </c>
      <c r="G456" s="68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X456" s="52">
        <v>9187.5</v>
      </c>
      <c r="Y456" s="80">
        <f t="shared" si="39"/>
        <v>100</v>
      </c>
      <c r="Z456" s="90"/>
    </row>
    <row r="457" spans="1:25" s="24" customFormat="1" ht="15.75" outlineLevel="3">
      <c r="A457" s="8" t="s">
        <v>224</v>
      </c>
      <c r="B457" s="9" t="s">
        <v>14</v>
      </c>
      <c r="C457" s="9" t="s">
        <v>313</v>
      </c>
      <c r="D457" s="9" t="s">
        <v>5</v>
      </c>
      <c r="E457" s="9"/>
      <c r="F457" s="49">
        <f>F458</f>
        <v>20</v>
      </c>
      <c r="G457" s="68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X457" s="49">
        <f>X458</f>
        <v>20</v>
      </c>
      <c r="Y457" s="80">
        <f t="shared" si="39"/>
        <v>100</v>
      </c>
    </row>
    <row r="458" spans="1:25" s="24" customFormat="1" ht="36" customHeight="1" outlineLevel="3">
      <c r="A458" s="46" t="s">
        <v>171</v>
      </c>
      <c r="B458" s="6" t="s">
        <v>14</v>
      </c>
      <c r="C458" s="6" t="s">
        <v>314</v>
      </c>
      <c r="D458" s="6" t="s">
        <v>5</v>
      </c>
      <c r="E458" s="6"/>
      <c r="F458" s="51">
        <f>F459</f>
        <v>20</v>
      </c>
      <c r="G458" s="68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X458" s="51">
        <f>X459</f>
        <v>20</v>
      </c>
      <c r="Y458" s="80">
        <f t="shared" si="39"/>
        <v>100</v>
      </c>
    </row>
    <row r="459" spans="1:25" s="24" customFormat="1" ht="15.75" outlineLevel="3">
      <c r="A459" s="100" t="s">
        <v>95</v>
      </c>
      <c r="B459" s="101" t="s">
        <v>14</v>
      </c>
      <c r="C459" s="101" t="s">
        <v>314</v>
      </c>
      <c r="D459" s="101" t="s">
        <v>96</v>
      </c>
      <c r="E459" s="101"/>
      <c r="F459" s="105">
        <f>F460</f>
        <v>20</v>
      </c>
      <c r="G459" s="121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08"/>
      <c r="X459" s="105">
        <f>X460</f>
        <v>20</v>
      </c>
      <c r="Y459" s="80">
        <f t="shared" si="39"/>
        <v>100</v>
      </c>
    </row>
    <row r="460" spans="1:26" s="24" customFormat="1" ht="31.5" outlineLevel="3">
      <c r="A460" s="32" t="s">
        <v>97</v>
      </c>
      <c r="B460" s="33" t="s">
        <v>14</v>
      </c>
      <c r="C460" s="33" t="s">
        <v>314</v>
      </c>
      <c r="D460" s="33" t="s">
        <v>98</v>
      </c>
      <c r="E460" s="33"/>
      <c r="F460" s="52">
        <v>20</v>
      </c>
      <c r="G460" s="68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X460" s="52">
        <v>20</v>
      </c>
      <c r="Y460" s="80">
        <f t="shared" si="39"/>
        <v>100</v>
      </c>
      <c r="Z460" s="90"/>
    </row>
    <row r="461" spans="1:26" s="24" customFormat="1" ht="31.5" outlineLevel="3">
      <c r="A461" s="20" t="s">
        <v>433</v>
      </c>
      <c r="B461" s="9" t="s">
        <v>14</v>
      </c>
      <c r="C461" s="9" t="s">
        <v>315</v>
      </c>
      <c r="D461" s="9" t="s">
        <v>5</v>
      </c>
      <c r="E461" s="9"/>
      <c r="F461" s="49">
        <f>F462</f>
        <v>42.4</v>
      </c>
      <c r="G461" s="68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X461" s="49">
        <f>X462</f>
        <v>42.4</v>
      </c>
      <c r="Y461" s="80">
        <f aca="true" t="shared" si="48" ref="Y461:Y524">X461/F461*100</f>
        <v>100</v>
      </c>
      <c r="Z461" s="90"/>
    </row>
    <row r="462" spans="1:26" s="24" customFormat="1" ht="31.5" outlineLevel="3">
      <c r="A462" s="46" t="s">
        <v>172</v>
      </c>
      <c r="B462" s="6" t="s">
        <v>14</v>
      </c>
      <c r="C462" s="6" t="s">
        <v>316</v>
      </c>
      <c r="D462" s="6" t="s">
        <v>5</v>
      </c>
      <c r="E462" s="6"/>
      <c r="F462" s="51">
        <f>F463</f>
        <v>42.4</v>
      </c>
      <c r="G462" s="68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X462" s="51">
        <f>X463</f>
        <v>42.4</v>
      </c>
      <c r="Y462" s="80">
        <f t="shared" si="48"/>
        <v>100</v>
      </c>
      <c r="Z462" s="90"/>
    </row>
    <row r="463" spans="1:26" s="24" customFormat="1" ht="15.75" outlineLevel="3">
      <c r="A463" s="100" t="s">
        <v>95</v>
      </c>
      <c r="B463" s="101" t="s">
        <v>14</v>
      </c>
      <c r="C463" s="101" t="s">
        <v>316</v>
      </c>
      <c r="D463" s="101" t="s">
        <v>96</v>
      </c>
      <c r="E463" s="101"/>
      <c r="F463" s="105">
        <f>F464</f>
        <v>42.4</v>
      </c>
      <c r="G463" s="121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08"/>
      <c r="X463" s="105">
        <f>X464</f>
        <v>42.4</v>
      </c>
      <c r="Y463" s="80">
        <f t="shared" si="48"/>
        <v>100</v>
      </c>
      <c r="Z463" s="90"/>
    </row>
    <row r="464" spans="1:26" s="24" customFormat="1" ht="31.5" outlineLevel="3">
      <c r="A464" s="32" t="s">
        <v>97</v>
      </c>
      <c r="B464" s="33" t="s">
        <v>14</v>
      </c>
      <c r="C464" s="33" t="s">
        <v>316</v>
      </c>
      <c r="D464" s="33" t="s">
        <v>98</v>
      </c>
      <c r="E464" s="33"/>
      <c r="F464" s="52">
        <v>42.4</v>
      </c>
      <c r="G464" s="68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X464" s="52">
        <v>42.4</v>
      </c>
      <c r="Y464" s="80">
        <f t="shared" si="48"/>
        <v>100</v>
      </c>
      <c r="Z464" s="90"/>
    </row>
    <row r="465" spans="1:26" s="24" customFormat="1" ht="15.75" outlineLevel="3">
      <c r="A465" s="8" t="s">
        <v>225</v>
      </c>
      <c r="B465" s="9" t="s">
        <v>14</v>
      </c>
      <c r="C465" s="9" t="s">
        <v>317</v>
      </c>
      <c r="D465" s="9" t="s">
        <v>5</v>
      </c>
      <c r="E465" s="9"/>
      <c r="F465" s="49">
        <f>F466</f>
        <v>10</v>
      </c>
      <c r="G465" s="68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X465" s="49">
        <f>X466</f>
        <v>10</v>
      </c>
      <c r="Y465" s="80">
        <f t="shared" si="48"/>
        <v>100</v>
      </c>
      <c r="Z465" s="90"/>
    </row>
    <row r="466" spans="1:26" s="24" customFormat="1" ht="31.5" outlineLevel="3">
      <c r="A466" s="46" t="s">
        <v>173</v>
      </c>
      <c r="B466" s="6" t="s">
        <v>14</v>
      </c>
      <c r="C466" s="6" t="s">
        <v>318</v>
      </c>
      <c r="D466" s="6" t="s">
        <v>5</v>
      </c>
      <c r="E466" s="6"/>
      <c r="F466" s="51">
        <f>F467</f>
        <v>10</v>
      </c>
      <c r="G466" s="68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X466" s="51">
        <f>X467</f>
        <v>10</v>
      </c>
      <c r="Y466" s="80">
        <f t="shared" si="48"/>
        <v>100</v>
      </c>
      <c r="Z466" s="90"/>
    </row>
    <row r="467" spans="1:26" s="24" customFormat="1" ht="15.75" outlineLevel="3">
      <c r="A467" s="100" t="s">
        <v>95</v>
      </c>
      <c r="B467" s="101" t="s">
        <v>14</v>
      </c>
      <c r="C467" s="101" t="s">
        <v>318</v>
      </c>
      <c r="D467" s="101" t="s">
        <v>96</v>
      </c>
      <c r="E467" s="101"/>
      <c r="F467" s="105">
        <f>F468</f>
        <v>10</v>
      </c>
      <c r="G467" s="121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08"/>
      <c r="X467" s="105">
        <f>X468</f>
        <v>10</v>
      </c>
      <c r="Y467" s="80">
        <f t="shared" si="48"/>
        <v>100</v>
      </c>
      <c r="Z467" s="90"/>
    </row>
    <row r="468" spans="1:26" s="24" customFormat="1" ht="31.5" outlineLevel="3">
      <c r="A468" s="32" t="s">
        <v>97</v>
      </c>
      <c r="B468" s="33" t="s">
        <v>14</v>
      </c>
      <c r="C468" s="33" t="s">
        <v>318</v>
      </c>
      <c r="D468" s="33" t="s">
        <v>98</v>
      </c>
      <c r="E468" s="33"/>
      <c r="F468" s="52">
        <v>10</v>
      </c>
      <c r="G468" s="68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X468" s="52">
        <v>10</v>
      </c>
      <c r="Y468" s="80">
        <f t="shared" si="48"/>
        <v>100</v>
      </c>
      <c r="Z468" s="90"/>
    </row>
    <row r="469" spans="1:25" s="24" customFormat="1" ht="17.25" customHeight="1" outlineLevel="6">
      <c r="A469" s="15" t="s">
        <v>51</v>
      </c>
      <c r="B469" s="16" t="s">
        <v>50</v>
      </c>
      <c r="C469" s="16" t="s">
        <v>244</v>
      </c>
      <c r="D469" s="16" t="s">
        <v>5</v>
      </c>
      <c r="E469" s="16"/>
      <c r="F469" s="48">
        <f>F470+F476+F489+F495</f>
        <v>7999.393410000001</v>
      </c>
      <c r="G469" s="81" t="e">
        <f aca="true" t="shared" si="49" ref="G469:V469">G470+G476+G489</f>
        <v>#REF!</v>
      </c>
      <c r="H469" s="48" t="e">
        <f t="shared" si="49"/>
        <v>#REF!</v>
      </c>
      <c r="I469" s="48" t="e">
        <f t="shared" si="49"/>
        <v>#REF!</v>
      </c>
      <c r="J469" s="48" t="e">
        <f t="shared" si="49"/>
        <v>#REF!</v>
      </c>
      <c r="K469" s="48" t="e">
        <f t="shared" si="49"/>
        <v>#REF!</v>
      </c>
      <c r="L469" s="48" t="e">
        <f t="shared" si="49"/>
        <v>#REF!</v>
      </c>
      <c r="M469" s="48" t="e">
        <f t="shared" si="49"/>
        <v>#REF!</v>
      </c>
      <c r="N469" s="48" t="e">
        <f t="shared" si="49"/>
        <v>#REF!</v>
      </c>
      <c r="O469" s="48" t="e">
        <f t="shared" si="49"/>
        <v>#REF!</v>
      </c>
      <c r="P469" s="48" t="e">
        <f t="shared" si="49"/>
        <v>#REF!</v>
      </c>
      <c r="Q469" s="48" t="e">
        <f t="shared" si="49"/>
        <v>#REF!</v>
      </c>
      <c r="R469" s="48" t="e">
        <f t="shared" si="49"/>
        <v>#REF!</v>
      </c>
      <c r="S469" s="48" t="e">
        <f t="shared" si="49"/>
        <v>#REF!</v>
      </c>
      <c r="T469" s="48" t="e">
        <f t="shared" si="49"/>
        <v>#REF!</v>
      </c>
      <c r="U469" s="48" t="e">
        <f t="shared" si="49"/>
        <v>#REF!</v>
      </c>
      <c r="V469" s="48" t="e">
        <f t="shared" si="49"/>
        <v>#REF!</v>
      </c>
      <c r="W469" s="97"/>
      <c r="X469" s="48">
        <f>X470+X476+X489+X495</f>
        <v>7999.393</v>
      </c>
      <c r="Y469" s="80">
        <f t="shared" si="48"/>
        <v>99.99999487461136</v>
      </c>
    </row>
    <row r="470" spans="1:25" s="24" customFormat="1" ht="15.75" outlineLevel="3">
      <c r="A470" s="42" t="s">
        <v>40</v>
      </c>
      <c r="B470" s="29" t="s">
        <v>15</v>
      </c>
      <c r="C470" s="29" t="s">
        <v>244</v>
      </c>
      <c r="D470" s="29" t="s">
        <v>5</v>
      </c>
      <c r="E470" s="29"/>
      <c r="F470" s="55">
        <f>F471</f>
        <v>740.51931</v>
      </c>
      <c r="G470" s="96">
        <f aca="true" t="shared" si="50" ref="G470:V470">G472</f>
        <v>0</v>
      </c>
      <c r="H470" s="49">
        <f t="shared" si="50"/>
        <v>0</v>
      </c>
      <c r="I470" s="49">
        <f t="shared" si="50"/>
        <v>0</v>
      </c>
      <c r="J470" s="49">
        <f t="shared" si="50"/>
        <v>0</v>
      </c>
      <c r="K470" s="49">
        <f t="shared" si="50"/>
        <v>0</v>
      </c>
      <c r="L470" s="49">
        <f t="shared" si="50"/>
        <v>0</v>
      </c>
      <c r="M470" s="49">
        <f t="shared" si="50"/>
        <v>0</v>
      </c>
      <c r="N470" s="49">
        <f t="shared" si="50"/>
        <v>0</v>
      </c>
      <c r="O470" s="49">
        <f t="shared" si="50"/>
        <v>0</v>
      </c>
      <c r="P470" s="49">
        <f t="shared" si="50"/>
        <v>0</v>
      </c>
      <c r="Q470" s="49">
        <f t="shared" si="50"/>
        <v>0</v>
      </c>
      <c r="R470" s="49">
        <f t="shared" si="50"/>
        <v>0</v>
      </c>
      <c r="S470" s="49">
        <f t="shared" si="50"/>
        <v>0</v>
      </c>
      <c r="T470" s="49">
        <f t="shared" si="50"/>
        <v>0</v>
      </c>
      <c r="U470" s="49">
        <f t="shared" si="50"/>
        <v>0</v>
      </c>
      <c r="V470" s="49">
        <f t="shared" si="50"/>
        <v>0</v>
      </c>
      <c r="W470" s="97"/>
      <c r="X470" s="55">
        <f>X471</f>
        <v>740.519</v>
      </c>
      <c r="Y470" s="80">
        <f t="shared" si="48"/>
        <v>99.99995813748598</v>
      </c>
    </row>
    <row r="471" spans="1:25" s="24" customFormat="1" ht="31.5" outlineLevel="3">
      <c r="A471" s="21" t="s">
        <v>133</v>
      </c>
      <c r="B471" s="9" t="s">
        <v>15</v>
      </c>
      <c r="C471" s="9" t="s">
        <v>245</v>
      </c>
      <c r="D471" s="9" t="s">
        <v>5</v>
      </c>
      <c r="E471" s="9"/>
      <c r="F471" s="49">
        <f>F472</f>
        <v>740.51931</v>
      </c>
      <c r="G471" s="69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X471" s="49">
        <f>X472</f>
        <v>740.519</v>
      </c>
      <c r="Y471" s="80">
        <f t="shared" si="48"/>
        <v>99.99995813748598</v>
      </c>
    </row>
    <row r="472" spans="1:25" s="14" customFormat="1" ht="30.75" customHeight="1" outlineLevel="3">
      <c r="A472" s="21" t="s">
        <v>135</v>
      </c>
      <c r="B472" s="9" t="s">
        <v>15</v>
      </c>
      <c r="C472" s="9" t="s">
        <v>246</v>
      </c>
      <c r="D472" s="9" t="s">
        <v>5</v>
      </c>
      <c r="E472" s="9"/>
      <c r="F472" s="49">
        <f>F473</f>
        <v>740.51931</v>
      </c>
      <c r="G472" s="69">
        <f aca="true" t="shared" si="51" ref="G472:V473">G473</f>
        <v>0</v>
      </c>
      <c r="H472" s="10">
        <f t="shared" si="51"/>
        <v>0</v>
      </c>
      <c r="I472" s="10">
        <f t="shared" si="51"/>
        <v>0</v>
      </c>
      <c r="J472" s="10">
        <f t="shared" si="51"/>
        <v>0</v>
      </c>
      <c r="K472" s="10">
        <f t="shared" si="51"/>
        <v>0</v>
      </c>
      <c r="L472" s="10">
        <f t="shared" si="51"/>
        <v>0</v>
      </c>
      <c r="M472" s="10">
        <f t="shared" si="51"/>
        <v>0</v>
      </c>
      <c r="N472" s="10">
        <f t="shared" si="51"/>
        <v>0</v>
      </c>
      <c r="O472" s="10">
        <f t="shared" si="51"/>
        <v>0</v>
      </c>
      <c r="P472" s="10">
        <f t="shared" si="51"/>
        <v>0</v>
      </c>
      <c r="Q472" s="10">
        <f t="shared" si="51"/>
        <v>0</v>
      </c>
      <c r="R472" s="10">
        <f t="shared" si="51"/>
        <v>0</v>
      </c>
      <c r="S472" s="10">
        <f t="shared" si="51"/>
        <v>0</v>
      </c>
      <c r="T472" s="10">
        <f t="shared" si="51"/>
        <v>0</v>
      </c>
      <c r="U472" s="10">
        <f t="shared" si="51"/>
        <v>0</v>
      </c>
      <c r="V472" s="10">
        <f t="shared" si="51"/>
        <v>0</v>
      </c>
      <c r="W472" s="152"/>
      <c r="X472" s="49">
        <f>X473</f>
        <v>740.519</v>
      </c>
      <c r="Y472" s="80">
        <f t="shared" si="48"/>
        <v>99.99995813748598</v>
      </c>
    </row>
    <row r="473" spans="1:25" s="24" customFormat="1" ht="33" customHeight="1" outlineLevel="4">
      <c r="A473" s="34" t="s">
        <v>174</v>
      </c>
      <c r="B473" s="18" t="s">
        <v>15</v>
      </c>
      <c r="C473" s="18" t="s">
        <v>319</v>
      </c>
      <c r="D473" s="18" t="s">
        <v>5</v>
      </c>
      <c r="E473" s="18"/>
      <c r="F473" s="50">
        <f>F474</f>
        <v>740.51931</v>
      </c>
      <c r="G473" s="68">
        <f t="shared" si="51"/>
        <v>0</v>
      </c>
      <c r="H473" s="7">
        <f t="shared" si="51"/>
        <v>0</v>
      </c>
      <c r="I473" s="7">
        <f t="shared" si="51"/>
        <v>0</v>
      </c>
      <c r="J473" s="7">
        <f t="shared" si="51"/>
        <v>0</v>
      </c>
      <c r="K473" s="7">
        <f t="shared" si="51"/>
        <v>0</v>
      </c>
      <c r="L473" s="7">
        <f t="shared" si="51"/>
        <v>0</v>
      </c>
      <c r="M473" s="7">
        <f t="shared" si="51"/>
        <v>0</v>
      </c>
      <c r="N473" s="7">
        <f t="shared" si="51"/>
        <v>0</v>
      </c>
      <c r="O473" s="7">
        <f t="shared" si="51"/>
        <v>0</v>
      </c>
      <c r="P473" s="7">
        <f t="shared" si="51"/>
        <v>0</v>
      </c>
      <c r="Q473" s="7">
        <f t="shared" si="51"/>
        <v>0</v>
      </c>
      <c r="R473" s="7">
        <f t="shared" si="51"/>
        <v>0</v>
      </c>
      <c r="S473" s="7">
        <f t="shared" si="51"/>
        <v>0</v>
      </c>
      <c r="T473" s="7">
        <f t="shared" si="51"/>
        <v>0</v>
      </c>
      <c r="U473" s="7">
        <f t="shared" si="51"/>
        <v>0</v>
      </c>
      <c r="V473" s="7">
        <f t="shared" si="51"/>
        <v>0</v>
      </c>
      <c r="X473" s="50">
        <f>X474</f>
        <v>740.519</v>
      </c>
      <c r="Y473" s="80">
        <f t="shared" si="48"/>
        <v>99.99995813748598</v>
      </c>
    </row>
    <row r="474" spans="1:25" s="24" customFormat="1" ht="15.75" outlineLevel="5">
      <c r="A474" s="5" t="s">
        <v>124</v>
      </c>
      <c r="B474" s="6" t="s">
        <v>15</v>
      </c>
      <c r="C474" s="6" t="s">
        <v>319</v>
      </c>
      <c r="D474" s="6" t="s">
        <v>122</v>
      </c>
      <c r="E474" s="6"/>
      <c r="F474" s="51">
        <f>F475</f>
        <v>740.51931</v>
      </c>
      <c r="G474" s="68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X474" s="51">
        <f>X475</f>
        <v>740.519</v>
      </c>
      <c r="Y474" s="80">
        <f t="shared" si="48"/>
        <v>99.99995813748598</v>
      </c>
    </row>
    <row r="475" spans="1:26" s="24" customFormat="1" ht="31.5" outlineLevel="5">
      <c r="A475" s="32" t="s">
        <v>125</v>
      </c>
      <c r="B475" s="33" t="s">
        <v>15</v>
      </c>
      <c r="C475" s="33" t="s">
        <v>319</v>
      </c>
      <c r="D475" s="33" t="s">
        <v>123</v>
      </c>
      <c r="E475" s="33"/>
      <c r="F475" s="52">
        <f>720+20.51931</f>
        <v>740.51931</v>
      </c>
      <c r="G475" s="68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X475" s="52">
        <v>740.519</v>
      </c>
      <c r="Y475" s="80">
        <f t="shared" si="48"/>
        <v>99.99995813748598</v>
      </c>
      <c r="Z475" s="90"/>
    </row>
    <row r="476" spans="1:26" s="24" customFormat="1" ht="15.75" outlineLevel="3">
      <c r="A476" s="42" t="s">
        <v>41</v>
      </c>
      <c r="B476" s="29" t="s">
        <v>16</v>
      </c>
      <c r="C476" s="29" t="s">
        <v>244</v>
      </c>
      <c r="D476" s="29" t="s">
        <v>5</v>
      </c>
      <c r="E476" s="29"/>
      <c r="F476" s="55">
        <f>F477</f>
        <v>3022.8741</v>
      </c>
      <c r="G476" s="96" t="e">
        <f>#REF!</f>
        <v>#REF!</v>
      </c>
      <c r="H476" s="49" t="e">
        <f>#REF!</f>
        <v>#REF!</v>
      </c>
      <c r="I476" s="49" t="e">
        <f>#REF!</f>
        <v>#REF!</v>
      </c>
      <c r="J476" s="49" t="e">
        <f>#REF!</f>
        <v>#REF!</v>
      </c>
      <c r="K476" s="49" t="e">
        <f>#REF!</f>
        <v>#REF!</v>
      </c>
      <c r="L476" s="49" t="e">
        <f>#REF!</f>
        <v>#REF!</v>
      </c>
      <c r="M476" s="49" t="e">
        <f>#REF!</f>
        <v>#REF!</v>
      </c>
      <c r="N476" s="49" t="e">
        <f>#REF!</f>
        <v>#REF!</v>
      </c>
      <c r="O476" s="49" t="e">
        <f>#REF!</f>
        <v>#REF!</v>
      </c>
      <c r="P476" s="49" t="e">
        <f>#REF!</f>
        <v>#REF!</v>
      </c>
      <c r="Q476" s="49" t="e">
        <f>#REF!</f>
        <v>#REF!</v>
      </c>
      <c r="R476" s="49" t="e">
        <f>#REF!</f>
        <v>#REF!</v>
      </c>
      <c r="S476" s="49" t="e">
        <f>#REF!</f>
        <v>#REF!</v>
      </c>
      <c r="T476" s="49" t="e">
        <f>#REF!</f>
        <v>#REF!</v>
      </c>
      <c r="U476" s="49" t="e">
        <f>#REF!</f>
        <v>#REF!</v>
      </c>
      <c r="V476" s="49" t="e">
        <f>#REF!</f>
        <v>#REF!</v>
      </c>
      <c r="W476" s="97"/>
      <c r="X476" s="55">
        <f>X477</f>
        <v>3022.874</v>
      </c>
      <c r="Y476" s="80">
        <f t="shared" si="48"/>
        <v>99.99999669189</v>
      </c>
      <c r="Z476" s="90"/>
    </row>
    <row r="477" spans="1:26" s="24" customFormat="1" ht="15.75" outlineLevel="3">
      <c r="A477" s="13" t="s">
        <v>142</v>
      </c>
      <c r="B477" s="9" t="s">
        <v>16</v>
      </c>
      <c r="C477" s="9" t="s">
        <v>244</v>
      </c>
      <c r="D477" s="9" t="s">
        <v>5</v>
      </c>
      <c r="E477" s="9"/>
      <c r="F477" s="49">
        <f>F478+F485</f>
        <v>3022.8741</v>
      </c>
      <c r="G477" s="69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X477" s="49">
        <f>X478+X485</f>
        <v>3022.874</v>
      </c>
      <c r="Y477" s="80">
        <f t="shared" si="48"/>
        <v>99.99999669189</v>
      </c>
      <c r="Z477" s="90"/>
    </row>
    <row r="478" spans="1:26" s="24" customFormat="1" ht="15.75" outlineLevel="5">
      <c r="A478" s="8" t="s">
        <v>226</v>
      </c>
      <c r="B478" s="9" t="s">
        <v>16</v>
      </c>
      <c r="C478" s="9" t="s">
        <v>320</v>
      </c>
      <c r="D478" s="9" t="s">
        <v>5</v>
      </c>
      <c r="E478" s="9"/>
      <c r="F478" s="49">
        <f>F479+F482</f>
        <v>2787.5421</v>
      </c>
      <c r="G478" s="68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X478" s="49">
        <f>X479+X482</f>
        <v>2787.542</v>
      </c>
      <c r="Y478" s="80">
        <f t="shared" si="48"/>
        <v>99.99999641261023</v>
      </c>
      <c r="Z478" s="90"/>
    </row>
    <row r="479" spans="1:26" s="24" customFormat="1" ht="48.75" customHeight="1" outlineLevel="5">
      <c r="A479" s="40" t="s">
        <v>396</v>
      </c>
      <c r="B479" s="18" t="s">
        <v>16</v>
      </c>
      <c r="C479" s="18" t="s">
        <v>394</v>
      </c>
      <c r="D479" s="18" t="s">
        <v>5</v>
      </c>
      <c r="E479" s="18"/>
      <c r="F479" s="50">
        <f>F480</f>
        <v>2787.5421</v>
      </c>
      <c r="G479" s="68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X479" s="50">
        <f>X480</f>
        <v>2787.542</v>
      </c>
      <c r="Y479" s="80">
        <f t="shared" si="48"/>
        <v>99.99999641261023</v>
      </c>
      <c r="Z479" s="90"/>
    </row>
    <row r="480" spans="1:26" s="24" customFormat="1" ht="31.5" outlineLevel="5">
      <c r="A480" s="5" t="s">
        <v>105</v>
      </c>
      <c r="B480" s="6" t="s">
        <v>16</v>
      </c>
      <c r="C480" s="6" t="s">
        <v>394</v>
      </c>
      <c r="D480" s="6" t="s">
        <v>106</v>
      </c>
      <c r="E480" s="6"/>
      <c r="F480" s="51">
        <f>F481</f>
        <v>2787.5421</v>
      </c>
      <c r="G480" s="68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X480" s="51">
        <f>X481</f>
        <v>2787.542</v>
      </c>
      <c r="Y480" s="80">
        <f t="shared" si="48"/>
        <v>99.99999641261023</v>
      </c>
      <c r="Z480" s="90"/>
    </row>
    <row r="481" spans="1:26" s="24" customFormat="1" ht="15.75" outlineLevel="5">
      <c r="A481" s="32" t="s">
        <v>127</v>
      </c>
      <c r="B481" s="33" t="s">
        <v>16</v>
      </c>
      <c r="C481" s="33" t="s">
        <v>394</v>
      </c>
      <c r="D481" s="33" t="s">
        <v>126</v>
      </c>
      <c r="E481" s="33"/>
      <c r="F481" s="52">
        <v>2787.5421</v>
      </c>
      <c r="G481" s="68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X481" s="52">
        <v>2787.542</v>
      </c>
      <c r="Y481" s="80">
        <f t="shared" si="48"/>
        <v>99.99999641261023</v>
      </c>
      <c r="Z481" s="90"/>
    </row>
    <row r="482" spans="1:26" s="24" customFormat="1" ht="53.25" customHeight="1" outlineLevel="5">
      <c r="A482" s="40" t="s">
        <v>397</v>
      </c>
      <c r="B482" s="18" t="s">
        <v>16</v>
      </c>
      <c r="C482" s="18" t="s">
        <v>395</v>
      </c>
      <c r="D482" s="18" t="s">
        <v>5</v>
      </c>
      <c r="E482" s="18"/>
      <c r="F482" s="50">
        <f>F483</f>
        <v>0</v>
      </c>
      <c r="G482" s="68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X482" s="50">
        <f>X483</f>
        <v>0</v>
      </c>
      <c r="Y482" s="80">
        <v>0</v>
      </c>
      <c r="Z482" s="90"/>
    </row>
    <row r="483" spans="1:26" s="24" customFormat="1" ht="31.5" outlineLevel="5">
      <c r="A483" s="5" t="s">
        <v>105</v>
      </c>
      <c r="B483" s="6" t="s">
        <v>16</v>
      </c>
      <c r="C483" s="6" t="s">
        <v>395</v>
      </c>
      <c r="D483" s="6" t="s">
        <v>106</v>
      </c>
      <c r="E483" s="6"/>
      <c r="F483" s="51">
        <f>F484</f>
        <v>0</v>
      </c>
      <c r="G483" s="68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X483" s="51">
        <f>X484</f>
        <v>0</v>
      </c>
      <c r="Y483" s="80">
        <v>0</v>
      </c>
      <c r="Z483" s="90"/>
    </row>
    <row r="484" spans="1:26" s="24" customFormat="1" ht="15.75" outlineLevel="5">
      <c r="A484" s="32" t="s">
        <v>127</v>
      </c>
      <c r="B484" s="33" t="s">
        <v>16</v>
      </c>
      <c r="C484" s="33" t="s">
        <v>395</v>
      </c>
      <c r="D484" s="33" t="s">
        <v>126</v>
      </c>
      <c r="E484" s="33"/>
      <c r="F484" s="52">
        <v>0</v>
      </c>
      <c r="G484" s="68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X484" s="52">
        <v>0</v>
      </c>
      <c r="Y484" s="80">
        <v>0</v>
      </c>
      <c r="Z484" s="90"/>
    </row>
    <row r="485" spans="1:26" s="24" customFormat="1" ht="15.75" outlineLevel="5">
      <c r="A485" s="41" t="s">
        <v>220</v>
      </c>
      <c r="B485" s="9" t="s">
        <v>16</v>
      </c>
      <c r="C485" s="9" t="s">
        <v>284</v>
      </c>
      <c r="D485" s="9" t="s">
        <v>5</v>
      </c>
      <c r="E485" s="9"/>
      <c r="F485" s="49">
        <f>F486</f>
        <v>235.332</v>
      </c>
      <c r="G485" s="68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X485" s="49">
        <f>X486</f>
        <v>235.332</v>
      </c>
      <c r="Y485" s="80">
        <f t="shared" si="48"/>
        <v>100</v>
      </c>
      <c r="Z485" s="90"/>
    </row>
    <row r="486" spans="1:26" s="24" customFormat="1" ht="31.5" outlineLevel="5">
      <c r="A486" s="54" t="s">
        <v>165</v>
      </c>
      <c r="B486" s="18" t="s">
        <v>16</v>
      </c>
      <c r="C486" s="18" t="s">
        <v>305</v>
      </c>
      <c r="D486" s="18" t="s">
        <v>5</v>
      </c>
      <c r="E486" s="18"/>
      <c r="F486" s="50">
        <f>F487</f>
        <v>235.332</v>
      </c>
      <c r="G486" s="113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97"/>
      <c r="X486" s="50">
        <f>X487</f>
        <v>235.332</v>
      </c>
      <c r="Y486" s="80">
        <f t="shared" si="48"/>
        <v>100</v>
      </c>
      <c r="Z486" s="90"/>
    </row>
    <row r="487" spans="1:26" s="24" customFormat="1" ht="15.75" outlineLevel="5">
      <c r="A487" s="5" t="s">
        <v>124</v>
      </c>
      <c r="B487" s="6" t="s">
        <v>16</v>
      </c>
      <c r="C487" s="6" t="s">
        <v>304</v>
      </c>
      <c r="D487" s="6" t="s">
        <v>122</v>
      </c>
      <c r="E487" s="6"/>
      <c r="F487" s="51">
        <f>F488</f>
        <v>235.332</v>
      </c>
      <c r="G487" s="113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97"/>
      <c r="X487" s="51">
        <f>X488</f>
        <v>235.332</v>
      </c>
      <c r="Y487" s="80">
        <f t="shared" si="48"/>
        <v>100</v>
      </c>
      <c r="Z487" s="90"/>
    </row>
    <row r="488" spans="1:26" s="24" customFormat="1" ht="31.5" outlineLevel="5">
      <c r="A488" s="32" t="s">
        <v>125</v>
      </c>
      <c r="B488" s="33" t="s">
        <v>16</v>
      </c>
      <c r="C488" s="33" t="s">
        <v>304</v>
      </c>
      <c r="D488" s="33" t="s">
        <v>123</v>
      </c>
      <c r="E488" s="33"/>
      <c r="F488" s="52">
        <v>235.332</v>
      </c>
      <c r="G488" s="113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97"/>
      <c r="X488" s="52">
        <v>235.332</v>
      </c>
      <c r="Y488" s="80">
        <f t="shared" si="48"/>
        <v>100</v>
      </c>
      <c r="Z488" s="90"/>
    </row>
    <row r="489" spans="1:26" s="24" customFormat="1" ht="15.75" outlineLevel="5">
      <c r="A489" s="42" t="s">
        <v>46</v>
      </c>
      <c r="B489" s="29" t="s">
        <v>23</v>
      </c>
      <c r="C489" s="29" t="s">
        <v>244</v>
      </c>
      <c r="D489" s="29" t="s">
        <v>5</v>
      </c>
      <c r="E489" s="29"/>
      <c r="F489" s="55">
        <f>F490</f>
        <v>4206</v>
      </c>
      <c r="G489" s="96">
        <f aca="true" t="shared" si="52" ref="G489:V489">G491</f>
        <v>0</v>
      </c>
      <c r="H489" s="49">
        <f t="shared" si="52"/>
        <v>0</v>
      </c>
      <c r="I489" s="49">
        <f t="shared" si="52"/>
        <v>0</v>
      </c>
      <c r="J489" s="49">
        <f t="shared" si="52"/>
        <v>0</v>
      </c>
      <c r="K489" s="49">
        <f t="shared" si="52"/>
        <v>0</v>
      </c>
      <c r="L489" s="49">
        <f t="shared" si="52"/>
        <v>0</v>
      </c>
      <c r="M489" s="49">
        <f t="shared" si="52"/>
        <v>0</v>
      </c>
      <c r="N489" s="49">
        <f t="shared" si="52"/>
        <v>0</v>
      </c>
      <c r="O489" s="49">
        <f t="shared" si="52"/>
        <v>0</v>
      </c>
      <c r="P489" s="49">
        <f t="shared" si="52"/>
        <v>0</v>
      </c>
      <c r="Q489" s="49">
        <f t="shared" si="52"/>
        <v>0</v>
      </c>
      <c r="R489" s="49">
        <f t="shared" si="52"/>
        <v>0</v>
      </c>
      <c r="S489" s="49">
        <f t="shared" si="52"/>
        <v>0</v>
      </c>
      <c r="T489" s="49">
        <f t="shared" si="52"/>
        <v>0</v>
      </c>
      <c r="U489" s="49">
        <f t="shared" si="52"/>
        <v>0</v>
      </c>
      <c r="V489" s="49">
        <f t="shared" si="52"/>
        <v>0</v>
      </c>
      <c r="W489" s="97"/>
      <c r="X489" s="55">
        <f>X490</f>
        <v>4206</v>
      </c>
      <c r="Y489" s="80">
        <f t="shared" si="48"/>
        <v>100</v>
      </c>
      <c r="Z489" s="90"/>
    </row>
    <row r="490" spans="1:26" s="24" customFormat="1" ht="31.5" outlineLevel="5">
      <c r="A490" s="21" t="s">
        <v>133</v>
      </c>
      <c r="B490" s="9" t="s">
        <v>23</v>
      </c>
      <c r="C490" s="9" t="s">
        <v>245</v>
      </c>
      <c r="D490" s="9" t="s">
        <v>5</v>
      </c>
      <c r="E490" s="9"/>
      <c r="F490" s="49">
        <f>F491</f>
        <v>4206</v>
      </c>
      <c r="G490" s="96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97"/>
      <c r="X490" s="49">
        <f>X491</f>
        <v>4206</v>
      </c>
      <c r="Y490" s="80">
        <f t="shared" si="48"/>
        <v>100</v>
      </c>
      <c r="Z490" s="90"/>
    </row>
    <row r="491" spans="1:26" s="24" customFormat="1" ht="31.5" outlineLevel="5">
      <c r="A491" s="21" t="s">
        <v>135</v>
      </c>
      <c r="B491" s="9" t="s">
        <v>23</v>
      </c>
      <c r="C491" s="9" t="s">
        <v>246</v>
      </c>
      <c r="D491" s="9" t="s">
        <v>5</v>
      </c>
      <c r="E491" s="9"/>
      <c r="F491" s="49">
        <f>F492</f>
        <v>4206</v>
      </c>
      <c r="G491" s="96">
        <f aca="true" t="shared" si="53" ref="G491:V492">G492</f>
        <v>0</v>
      </c>
      <c r="H491" s="49">
        <f t="shared" si="53"/>
        <v>0</v>
      </c>
      <c r="I491" s="49">
        <f t="shared" si="53"/>
        <v>0</v>
      </c>
      <c r="J491" s="49">
        <f t="shared" si="53"/>
        <v>0</v>
      </c>
      <c r="K491" s="49">
        <f t="shared" si="53"/>
        <v>0</v>
      </c>
      <c r="L491" s="49">
        <f t="shared" si="53"/>
        <v>0</v>
      </c>
      <c r="M491" s="49">
        <f t="shared" si="53"/>
        <v>0</v>
      </c>
      <c r="N491" s="49">
        <f t="shared" si="53"/>
        <v>0</v>
      </c>
      <c r="O491" s="49">
        <f t="shared" si="53"/>
        <v>0</v>
      </c>
      <c r="P491" s="49">
        <f t="shared" si="53"/>
        <v>0</v>
      </c>
      <c r="Q491" s="49">
        <f t="shared" si="53"/>
        <v>0</v>
      </c>
      <c r="R491" s="49">
        <f t="shared" si="53"/>
        <v>0</v>
      </c>
      <c r="S491" s="49">
        <f t="shared" si="53"/>
        <v>0</v>
      </c>
      <c r="T491" s="49">
        <f t="shared" si="53"/>
        <v>0</v>
      </c>
      <c r="U491" s="49">
        <f t="shared" si="53"/>
        <v>0</v>
      </c>
      <c r="V491" s="49">
        <f t="shared" si="53"/>
        <v>0</v>
      </c>
      <c r="W491" s="97"/>
      <c r="X491" s="49">
        <f>X492</f>
        <v>4206</v>
      </c>
      <c r="Y491" s="80">
        <f t="shared" si="48"/>
        <v>100</v>
      </c>
      <c r="Z491" s="90"/>
    </row>
    <row r="492" spans="1:26" s="24" customFormat="1" ht="47.25" outlineLevel="5">
      <c r="A492" s="40" t="s">
        <v>175</v>
      </c>
      <c r="B492" s="18" t="s">
        <v>23</v>
      </c>
      <c r="C492" s="18" t="s">
        <v>321</v>
      </c>
      <c r="D492" s="18" t="s">
        <v>5</v>
      </c>
      <c r="E492" s="18"/>
      <c r="F492" s="50">
        <f>F493</f>
        <v>4206</v>
      </c>
      <c r="G492" s="113">
        <f t="shared" si="53"/>
        <v>0</v>
      </c>
      <c r="H492" s="51">
        <f t="shared" si="53"/>
        <v>0</v>
      </c>
      <c r="I492" s="51">
        <f t="shared" si="53"/>
        <v>0</v>
      </c>
      <c r="J492" s="51">
        <f t="shared" si="53"/>
        <v>0</v>
      </c>
      <c r="K492" s="51">
        <f t="shared" si="53"/>
        <v>0</v>
      </c>
      <c r="L492" s="51">
        <f t="shared" si="53"/>
        <v>0</v>
      </c>
      <c r="M492" s="51">
        <f t="shared" si="53"/>
        <v>0</v>
      </c>
      <c r="N492" s="51">
        <f t="shared" si="53"/>
        <v>0</v>
      </c>
      <c r="O492" s="51">
        <f t="shared" si="53"/>
        <v>0</v>
      </c>
      <c r="P492" s="51">
        <f t="shared" si="53"/>
        <v>0</v>
      </c>
      <c r="Q492" s="51">
        <f t="shared" si="53"/>
        <v>0</v>
      </c>
      <c r="R492" s="51">
        <f t="shared" si="53"/>
        <v>0</v>
      </c>
      <c r="S492" s="51">
        <f t="shared" si="53"/>
        <v>0</v>
      </c>
      <c r="T492" s="51">
        <f t="shared" si="53"/>
        <v>0</v>
      </c>
      <c r="U492" s="51">
        <f t="shared" si="53"/>
        <v>0</v>
      </c>
      <c r="V492" s="51">
        <f t="shared" si="53"/>
        <v>0</v>
      </c>
      <c r="W492" s="97"/>
      <c r="X492" s="50">
        <f>X493</f>
        <v>4206</v>
      </c>
      <c r="Y492" s="80">
        <f t="shared" si="48"/>
        <v>100</v>
      </c>
      <c r="Z492" s="90"/>
    </row>
    <row r="493" spans="1:26" s="24" customFormat="1" ht="15.75" outlineLevel="5">
      <c r="A493" s="5" t="s">
        <v>124</v>
      </c>
      <c r="B493" s="6" t="s">
        <v>23</v>
      </c>
      <c r="C493" s="6" t="s">
        <v>321</v>
      </c>
      <c r="D493" s="6" t="s">
        <v>122</v>
      </c>
      <c r="E493" s="6"/>
      <c r="F493" s="51">
        <f>F494</f>
        <v>4206</v>
      </c>
      <c r="G493" s="113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97"/>
      <c r="X493" s="51">
        <f>X494</f>
        <v>4206</v>
      </c>
      <c r="Y493" s="80">
        <f t="shared" si="48"/>
        <v>100</v>
      </c>
      <c r="Z493" s="90"/>
    </row>
    <row r="494" spans="1:26" s="24" customFormat="1" ht="31.5" outlineLevel="5">
      <c r="A494" s="32" t="s">
        <v>125</v>
      </c>
      <c r="B494" s="33" t="s">
        <v>23</v>
      </c>
      <c r="C494" s="33" t="s">
        <v>321</v>
      </c>
      <c r="D494" s="33" t="s">
        <v>123</v>
      </c>
      <c r="E494" s="33"/>
      <c r="F494" s="52">
        <v>4206</v>
      </c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97"/>
      <c r="X494" s="52">
        <v>4206</v>
      </c>
      <c r="Y494" s="80">
        <f t="shared" si="48"/>
        <v>100</v>
      </c>
      <c r="Z494" s="90"/>
    </row>
    <row r="495" spans="1:26" s="24" customFormat="1" ht="15.75" outlineLevel="5">
      <c r="A495" s="42" t="s">
        <v>176</v>
      </c>
      <c r="B495" s="29" t="s">
        <v>177</v>
      </c>
      <c r="C495" s="29" t="s">
        <v>244</v>
      </c>
      <c r="D495" s="29" t="s">
        <v>5</v>
      </c>
      <c r="E495" s="29"/>
      <c r="F495" s="55">
        <f>F496</f>
        <v>30</v>
      </c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97"/>
      <c r="X495" s="55">
        <f>X496</f>
        <v>30</v>
      </c>
      <c r="Y495" s="80">
        <f t="shared" si="48"/>
        <v>100</v>
      </c>
      <c r="Z495" s="90"/>
    </row>
    <row r="496" spans="1:26" s="24" customFormat="1" ht="15.75" outlineLevel="5">
      <c r="A496" s="13" t="s">
        <v>360</v>
      </c>
      <c r="B496" s="9" t="s">
        <v>177</v>
      </c>
      <c r="C496" s="9" t="s">
        <v>322</v>
      </c>
      <c r="D496" s="9" t="s">
        <v>5</v>
      </c>
      <c r="E496" s="9"/>
      <c r="F496" s="49">
        <f>F497</f>
        <v>30</v>
      </c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97"/>
      <c r="X496" s="49">
        <f>X497</f>
        <v>30</v>
      </c>
      <c r="Y496" s="80">
        <f t="shared" si="48"/>
        <v>100</v>
      </c>
      <c r="Z496" s="90"/>
    </row>
    <row r="497" spans="1:26" s="24" customFormat="1" ht="33" customHeight="1" outlineLevel="5">
      <c r="A497" s="40" t="s">
        <v>179</v>
      </c>
      <c r="B497" s="18" t="s">
        <v>177</v>
      </c>
      <c r="C497" s="18" t="s">
        <v>323</v>
      </c>
      <c r="D497" s="18" t="s">
        <v>5</v>
      </c>
      <c r="E497" s="18"/>
      <c r="F497" s="50">
        <f>F498</f>
        <v>30</v>
      </c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97"/>
      <c r="X497" s="50">
        <f>X498</f>
        <v>30</v>
      </c>
      <c r="Y497" s="80">
        <f t="shared" si="48"/>
        <v>100</v>
      </c>
      <c r="Z497" s="90"/>
    </row>
    <row r="498" spans="1:26" s="24" customFormat="1" ht="15.75" outlineLevel="5">
      <c r="A498" s="5" t="s">
        <v>95</v>
      </c>
      <c r="B498" s="6" t="s">
        <v>178</v>
      </c>
      <c r="C498" s="6" t="s">
        <v>323</v>
      </c>
      <c r="D498" s="6" t="s">
        <v>96</v>
      </c>
      <c r="E498" s="6"/>
      <c r="F498" s="51">
        <f>F499</f>
        <v>30</v>
      </c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97"/>
      <c r="X498" s="51">
        <f>X499</f>
        <v>30</v>
      </c>
      <c r="Y498" s="80">
        <f t="shared" si="48"/>
        <v>100</v>
      </c>
      <c r="Z498" s="90"/>
    </row>
    <row r="499" spans="1:26" s="24" customFormat="1" ht="31.5" outlineLevel="5">
      <c r="A499" s="32" t="s">
        <v>97</v>
      </c>
      <c r="B499" s="33" t="s">
        <v>177</v>
      </c>
      <c r="C499" s="33" t="s">
        <v>323</v>
      </c>
      <c r="D499" s="33" t="s">
        <v>98</v>
      </c>
      <c r="E499" s="33"/>
      <c r="F499" s="52">
        <v>30</v>
      </c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97"/>
      <c r="X499" s="52">
        <v>30</v>
      </c>
      <c r="Y499" s="80">
        <f t="shared" si="48"/>
        <v>100</v>
      </c>
      <c r="Z499" s="90"/>
    </row>
    <row r="500" spans="1:26" s="24" customFormat="1" ht="18.75" outlineLevel="5">
      <c r="A500" s="15" t="s">
        <v>78</v>
      </c>
      <c r="B500" s="16" t="s">
        <v>49</v>
      </c>
      <c r="C500" s="16" t="s">
        <v>244</v>
      </c>
      <c r="D500" s="16" t="s">
        <v>5</v>
      </c>
      <c r="E500" s="16"/>
      <c r="F500" s="48">
        <f>F501+F507</f>
        <v>122</v>
      </c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97"/>
      <c r="X500" s="48">
        <f>X501+X507</f>
        <v>122</v>
      </c>
      <c r="Y500" s="80">
        <f t="shared" si="48"/>
        <v>100</v>
      </c>
      <c r="Z500" s="90"/>
    </row>
    <row r="501" spans="1:26" s="24" customFormat="1" ht="15.75" outlineLevel="5">
      <c r="A501" s="8" t="s">
        <v>39</v>
      </c>
      <c r="B501" s="9" t="s">
        <v>17</v>
      </c>
      <c r="C501" s="9" t="s">
        <v>244</v>
      </c>
      <c r="D501" s="9" t="s">
        <v>5</v>
      </c>
      <c r="E501" s="9"/>
      <c r="F501" s="49">
        <f>F502</f>
        <v>122</v>
      </c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97"/>
      <c r="X501" s="49">
        <f>X502</f>
        <v>122</v>
      </c>
      <c r="Y501" s="80">
        <f t="shared" si="48"/>
        <v>100</v>
      </c>
      <c r="Z501" s="90"/>
    </row>
    <row r="502" spans="1:26" s="24" customFormat="1" ht="15.75" outlineLevel="5">
      <c r="A502" s="39" t="s">
        <v>227</v>
      </c>
      <c r="B502" s="18" t="s">
        <v>17</v>
      </c>
      <c r="C502" s="18" t="s">
        <v>324</v>
      </c>
      <c r="D502" s="18" t="s">
        <v>5</v>
      </c>
      <c r="E502" s="18"/>
      <c r="F502" s="50">
        <f>F503</f>
        <v>122</v>
      </c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3"/>
      <c r="W502" s="97"/>
      <c r="X502" s="50">
        <f>X503</f>
        <v>122</v>
      </c>
      <c r="Y502" s="80">
        <f t="shared" si="48"/>
        <v>100</v>
      </c>
      <c r="Z502" s="90"/>
    </row>
    <row r="503" spans="1:26" s="24" customFormat="1" ht="36" customHeight="1" outlineLevel="5">
      <c r="A503" s="40" t="s">
        <v>180</v>
      </c>
      <c r="B503" s="18" t="s">
        <v>17</v>
      </c>
      <c r="C503" s="18" t="s">
        <v>325</v>
      </c>
      <c r="D503" s="18" t="s">
        <v>5</v>
      </c>
      <c r="E503" s="18"/>
      <c r="F503" s="50">
        <f>F504+F505</f>
        <v>122</v>
      </c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3"/>
      <c r="W503" s="97"/>
      <c r="X503" s="50">
        <f>X504+X505</f>
        <v>122</v>
      </c>
      <c r="Y503" s="80">
        <f t="shared" si="48"/>
        <v>100</v>
      </c>
      <c r="Z503" s="90"/>
    </row>
    <row r="504" spans="1:26" s="24" customFormat="1" ht="22.5" customHeight="1" outlineLevel="5">
      <c r="A504" s="60" t="s">
        <v>343</v>
      </c>
      <c r="B504" s="59" t="s">
        <v>17</v>
      </c>
      <c r="C504" s="59" t="s">
        <v>325</v>
      </c>
      <c r="D504" s="59" t="s">
        <v>344</v>
      </c>
      <c r="E504" s="59"/>
      <c r="F504" s="61">
        <v>30.5</v>
      </c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  <c r="V504" s="124"/>
      <c r="W504" s="125"/>
      <c r="X504" s="61">
        <v>30.5</v>
      </c>
      <c r="Y504" s="80">
        <f t="shared" si="48"/>
        <v>100</v>
      </c>
      <c r="Z504" s="90"/>
    </row>
    <row r="505" spans="1:26" s="24" customFormat="1" ht="15.75" outlineLevel="5">
      <c r="A505" s="5" t="s">
        <v>95</v>
      </c>
      <c r="B505" s="6" t="s">
        <v>17</v>
      </c>
      <c r="C505" s="6" t="s">
        <v>325</v>
      </c>
      <c r="D505" s="6" t="s">
        <v>96</v>
      </c>
      <c r="E505" s="6"/>
      <c r="F505" s="51">
        <f>F506</f>
        <v>91.5</v>
      </c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3"/>
      <c r="W505" s="97"/>
      <c r="X505" s="51">
        <f>X506</f>
        <v>91.5</v>
      </c>
      <c r="Y505" s="80">
        <f t="shared" si="48"/>
        <v>100</v>
      </c>
      <c r="Z505" s="90"/>
    </row>
    <row r="506" spans="1:26" s="24" customFormat="1" ht="18.75" customHeight="1" outlineLevel="5">
      <c r="A506" s="32" t="s">
        <v>97</v>
      </c>
      <c r="B506" s="33" t="s">
        <v>17</v>
      </c>
      <c r="C506" s="33" t="s">
        <v>325</v>
      </c>
      <c r="D506" s="33" t="s">
        <v>98</v>
      </c>
      <c r="E506" s="33"/>
      <c r="F506" s="52">
        <v>91.5</v>
      </c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3"/>
      <c r="W506" s="97"/>
      <c r="X506" s="52">
        <v>91.5</v>
      </c>
      <c r="Y506" s="80">
        <f t="shared" si="48"/>
        <v>100</v>
      </c>
      <c r="Z506" s="90"/>
    </row>
    <row r="507" spans="1:25" s="24" customFormat="1" ht="15.75" outlineLevel="5">
      <c r="A507" s="20" t="s">
        <v>88</v>
      </c>
      <c r="B507" s="9" t="s">
        <v>89</v>
      </c>
      <c r="C507" s="9" t="s">
        <v>244</v>
      </c>
      <c r="D507" s="9" t="s">
        <v>5</v>
      </c>
      <c r="E507" s="6"/>
      <c r="F507" s="49">
        <f>F508</f>
        <v>0</v>
      </c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3"/>
      <c r="W507" s="97"/>
      <c r="X507" s="49">
        <f>X508</f>
        <v>0</v>
      </c>
      <c r="Y507" s="80">
        <v>0</v>
      </c>
    </row>
    <row r="508" spans="1:25" s="24" customFormat="1" ht="15.75" outlineLevel="5">
      <c r="A508" s="39" t="s">
        <v>227</v>
      </c>
      <c r="B508" s="18" t="s">
        <v>89</v>
      </c>
      <c r="C508" s="18" t="s">
        <v>324</v>
      </c>
      <c r="D508" s="18" t="s">
        <v>5</v>
      </c>
      <c r="E508" s="18"/>
      <c r="F508" s="50">
        <f>F509</f>
        <v>0</v>
      </c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3"/>
      <c r="W508" s="97"/>
      <c r="X508" s="50">
        <f>X509</f>
        <v>0</v>
      </c>
      <c r="Y508" s="80">
        <v>0</v>
      </c>
    </row>
    <row r="509" spans="1:25" s="24" customFormat="1" ht="47.25" outlineLevel="5">
      <c r="A509" s="5" t="s">
        <v>181</v>
      </c>
      <c r="B509" s="6" t="s">
        <v>89</v>
      </c>
      <c r="C509" s="6" t="s">
        <v>326</v>
      </c>
      <c r="D509" s="6" t="s">
        <v>5</v>
      </c>
      <c r="E509" s="6"/>
      <c r="F509" s="51">
        <f>F510</f>
        <v>0</v>
      </c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3"/>
      <c r="W509" s="97"/>
      <c r="X509" s="51">
        <f>X510</f>
        <v>0</v>
      </c>
      <c r="Y509" s="80">
        <v>0</v>
      </c>
    </row>
    <row r="510" spans="1:25" s="24" customFormat="1" ht="15.75" outlineLevel="5">
      <c r="A510" s="32" t="s">
        <v>117</v>
      </c>
      <c r="B510" s="33" t="s">
        <v>89</v>
      </c>
      <c r="C510" s="33" t="s">
        <v>326</v>
      </c>
      <c r="D510" s="33" t="s">
        <v>116</v>
      </c>
      <c r="E510" s="33"/>
      <c r="F510" s="52">
        <v>0</v>
      </c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3"/>
      <c r="W510" s="97"/>
      <c r="X510" s="52">
        <v>0</v>
      </c>
      <c r="Y510" s="80">
        <v>0</v>
      </c>
    </row>
    <row r="511" spans="1:25" s="24" customFormat="1" ht="18.75" outlineLevel="5">
      <c r="A511" s="15" t="s">
        <v>73</v>
      </c>
      <c r="B511" s="16" t="s">
        <v>74</v>
      </c>
      <c r="C511" s="16" t="s">
        <v>244</v>
      </c>
      <c r="D511" s="16" t="s">
        <v>5</v>
      </c>
      <c r="E511" s="16"/>
      <c r="F511" s="48">
        <f>F512+F518</f>
        <v>2350</v>
      </c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3"/>
      <c r="W511" s="97"/>
      <c r="X511" s="48">
        <f>X512+X518</f>
        <v>2350</v>
      </c>
      <c r="Y511" s="80">
        <f t="shared" si="48"/>
        <v>100</v>
      </c>
    </row>
    <row r="512" spans="1:25" s="24" customFormat="1" ht="31.5" customHeight="1" outlineLevel="5">
      <c r="A512" s="47" t="s">
        <v>48</v>
      </c>
      <c r="B512" s="29" t="s">
        <v>75</v>
      </c>
      <c r="C512" s="29" t="s">
        <v>327</v>
      </c>
      <c r="D512" s="29" t="s">
        <v>5</v>
      </c>
      <c r="E512" s="29"/>
      <c r="F512" s="55">
        <f>F513</f>
        <v>2350</v>
      </c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97"/>
      <c r="X512" s="55">
        <f>X513</f>
        <v>2350</v>
      </c>
      <c r="Y512" s="80">
        <f t="shared" si="48"/>
        <v>100</v>
      </c>
    </row>
    <row r="513" spans="1:25" s="24" customFormat="1" ht="31.5" customHeight="1" outlineLevel="5">
      <c r="A513" s="21" t="s">
        <v>133</v>
      </c>
      <c r="B513" s="9" t="s">
        <v>75</v>
      </c>
      <c r="C513" s="9" t="s">
        <v>245</v>
      </c>
      <c r="D513" s="9" t="s">
        <v>5</v>
      </c>
      <c r="E513" s="9"/>
      <c r="F513" s="49">
        <f>F514</f>
        <v>2350</v>
      </c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97"/>
      <c r="X513" s="49">
        <f>X514</f>
        <v>2350</v>
      </c>
      <c r="Y513" s="80">
        <f t="shared" si="48"/>
        <v>100</v>
      </c>
    </row>
    <row r="514" spans="1:25" s="24" customFormat="1" ht="31.5" outlineLevel="5">
      <c r="A514" s="21" t="s">
        <v>135</v>
      </c>
      <c r="B514" s="9" t="s">
        <v>75</v>
      </c>
      <c r="C514" s="9" t="s">
        <v>246</v>
      </c>
      <c r="D514" s="9" t="s">
        <v>5</v>
      </c>
      <c r="E514" s="9"/>
      <c r="F514" s="49">
        <f>F515</f>
        <v>2350</v>
      </c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97"/>
      <c r="X514" s="49">
        <f>X515</f>
        <v>2350</v>
      </c>
      <c r="Y514" s="80">
        <f t="shared" si="48"/>
        <v>100</v>
      </c>
    </row>
    <row r="515" spans="1:25" s="24" customFormat="1" ht="31.5" outlineLevel="5">
      <c r="A515" s="40" t="s">
        <v>182</v>
      </c>
      <c r="B515" s="18" t="s">
        <v>75</v>
      </c>
      <c r="C515" s="18" t="s">
        <v>328</v>
      </c>
      <c r="D515" s="18" t="s">
        <v>5</v>
      </c>
      <c r="E515" s="18"/>
      <c r="F515" s="50">
        <f>F516</f>
        <v>2350</v>
      </c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3"/>
      <c r="W515" s="97"/>
      <c r="X515" s="50">
        <f>X516</f>
        <v>2350</v>
      </c>
      <c r="Y515" s="80">
        <f t="shared" si="48"/>
        <v>100</v>
      </c>
    </row>
    <row r="516" spans="1:25" s="24" customFormat="1" ht="15.75" outlineLevel="5">
      <c r="A516" s="5" t="s">
        <v>118</v>
      </c>
      <c r="B516" s="6" t="s">
        <v>75</v>
      </c>
      <c r="C516" s="6" t="s">
        <v>328</v>
      </c>
      <c r="D516" s="6" t="s">
        <v>119</v>
      </c>
      <c r="E516" s="6"/>
      <c r="F516" s="51">
        <f>F517</f>
        <v>2350</v>
      </c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3"/>
      <c r="W516" s="97"/>
      <c r="X516" s="51">
        <f>X517</f>
        <v>2350</v>
      </c>
      <c r="Y516" s="80">
        <f t="shared" si="48"/>
        <v>100</v>
      </c>
    </row>
    <row r="517" spans="1:26" s="24" customFormat="1" ht="47.25" outlineLevel="5">
      <c r="A517" s="36" t="s">
        <v>197</v>
      </c>
      <c r="B517" s="33" t="s">
        <v>75</v>
      </c>
      <c r="C517" s="33" t="s">
        <v>328</v>
      </c>
      <c r="D517" s="33" t="s">
        <v>85</v>
      </c>
      <c r="E517" s="33"/>
      <c r="F517" s="52">
        <v>2350</v>
      </c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97"/>
      <c r="X517" s="52">
        <v>2350</v>
      </c>
      <c r="Y517" s="80">
        <f t="shared" si="48"/>
        <v>100</v>
      </c>
      <c r="Z517" s="90"/>
    </row>
    <row r="518" spans="1:25" s="24" customFormat="1" ht="15.75" outlineLevel="5">
      <c r="A518" s="42" t="s">
        <v>77</v>
      </c>
      <c r="B518" s="29" t="s">
        <v>76</v>
      </c>
      <c r="C518" s="29" t="s">
        <v>327</v>
      </c>
      <c r="D518" s="29" t="s">
        <v>5</v>
      </c>
      <c r="E518" s="29"/>
      <c r="F518" s="55">
        <f>F519</f>
        <v>0</v>
      </c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97"/>
      <c r="X518" s="55">
        <f>X519</f>
        <v>0</v>
      </c>
      <c r="Y518" s="80">
        <v>0</v>
      </c>
    </row>
    <row r="519" spans="1:25" s="24" customFormat="1" ht="31.5" outlineLevel="5">
      <c r="A519" s="21" t="s">
        <v>133</v>
      </c>
      <c r="B519" s="9" t="s">
        <v>76</v>
      </c>
      <c r="C519" s="9" t="s">
        <v>245</v>
      </c>
      <c r="D519" s="9" t="s">
        <v>5</v>
      </c>
      <c r="E519" s="9"/>
      <c r="F519" s="49">
        <f>F520</f>
        <v>0</v>
      </c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3"/>
      <c r="W519" s="97"/>
      <c r="X519" s="49">
        <f>X520</f>
        <v>0</v>
      </c>
      <c r="Y519" s="80">
        <v>0</v>
      </c>
    </row>
    <row r="520" spans="1:25" s="24" customFormat="1" ht="31.5" outlineLevel="5">
      <c r="A520" s="21" t="s">
        <v>135</v>
      </c>
      <c r="B520" s="9" t="s">
        <v>76</v>
      </c>
      <c r="C520" s="9" t="s">
        <v>246</v>
      </c>
      <c r="D520" s="9" t="s">
        <v>5</v>
      </c>
      <c r="E520" s="9"/>
      <c r="F520" s="49">
        <f>F521</f>
        <v>0</v>
      </c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3"/>
      <c r="W520" s="97"/>
      <c r="X520" s="49">
        <f>X521</f>
        <v>0</v>
      </c>
      <c r="Y520" s="80">
        <v>0</v>
      </c>
    </row>
    <row r="521" spans="1:25" s="24" customFormat="1" ht="47.25" outlineLevel="5">
      <c r="A521" s="34" t="s">
        <v>183</v>
      </c>
      <c r="B521" s="18" t="s">
        <v>76</v>
      </c>
      <c r="C521" s="18" t="s">
        <v>329</v>
      </c>
      <c r="D521" s="18" t="s">
        <v>5</v>
      </c>
      <c r="E521" s="18"/>
      <c r="F521" s="50">
        <f>F522</f>
        <v>0</v>
      </c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3"/>
      <c r="W521" s="97"/>
      <c r="X521" s="50">
        <f>X522</f>
        <v>0</v>
      </c>
      <c r="Y521" s="80">
        <v>0</v>
      </c>
    </row>
    <row r="522" spans="1:25" s="24" customFormat="1" ht="15.75" outlineLevel="5">
      <c r="A522" s="5" t="s">
        <v>95</v>
      </c>
      <c r="B522" s="6" t="s">
        <v>76</v>
      </c>
      <c r="C522" s="6" t="s">
        <v>329</v>
      </c>
      <c r="D522" s="6" t="s">
        <v>96</v>
      </c>
      <c r="E522" s="6"/>
      <c r="F522" s="51">
        <f>F523</f>
        <v>0</v>
      </c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3"/>
      <c r="W522" s="97"/>
      <c r="X522" s="51">
        <f>X523</f>
        <v>0</v>
      </c>
      <c r="Y522" s="80">
        <v>0</v>
      </c>
    </row>
    <row r="523" spans="1:25" s="24" customFormat="1" ht="31.5" outlineLevel="5">
      <c r="A523" s="32" t="s">
        <v>97</v>
      </c>
      <c r="B523" s="33" t="s">
        <v>76</v>
      </c>
      <c r="C523" s="33" t="s">
        <v>329</v>
      </c>
      <c r="D523" s="33" t="s">
        <v>98</v>
      </c>
      <c r="E523" s="33"/>
      <c r="F523" s="52">
        <v>0</v>
      </c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3"/>
      <c r="W523" s="97"/>
      <c r="X523" s="52">
        <v>0</v>
      </c>
      <c r="Y523" s="80">
        <v>0</v>
      </c>
    </row>
    <row r="524" spans="1:25" s="24" customFormat="1" ht="31.5" outlineLevel="5">
      <c r="A524" s="15" t="s">
        <v>68</v>
      </c>
      <c r="B524" s="16" t="s">
        <v>69</v>
      </c>
      <c r="C524" s="16" t="s">
        <v>327</v>
      </c>
      <c r="D524" s="16" t="s">
        <v>5</v>
      </c>
      <c r="E524" s="16"/>
      <c r="F524" s="48">
        <f>F525</f>
        <v>169.11987</v>
      </c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3"/>
      <c r="W524" s="97"/>
      <c r="X524" s="48">
        <f>X525</f>
        <v>169.12</v>
      </c>
      <c r="Y524" s="80">
        <f t="shared" si="48"/>
        <v>100.00007686855483</v>
      </c>
    </row>
    <row r="525" spans="1:25" s="24" customFormat="1" ht="15.75" outlineLevel="5">
      <c r="A525" s="8" t="s">
        <v>30</v>
      </c>
      <c r="B525" s="9" t="s">
        <v>70</v>
      </c>
      <c r="C525" s="9" t="s">
        <v>327</v>
      </c>
      <c r="D525" s="9" t="s">
        <v>5</v>
      </c>
      <c r="E525" s="9"/>
      <c r="F525" s="49">
        <f>F526</f>
        <v>169.11987</v>
      </c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97"/>
      <c r="X525" s="49">
        <f>X526</f>
        <v>169.12</v>
      </c>
      <c r="Y525" s="80">
        <f aca="true" t="shared" si="54" ref="Y525:Y540">X525/F525*100</f>
        <v>100.00007686855483</v>
      </c>
    </row>
    <row r="526" spans="1:25" s="24" customFormat="1" ht="31.5" outlineLevel="5">
      <c r="A526" s="21" t="s">
        <v>133</v>
      </c>
      <c r="B526" s="9" t="s">
        <v>70</v>
      </c>
      <c r="C526" s="9" t="s">
        <v>245</v>
      </c>
      <c r="D526" s="9" t="s">
        <v>5</v>
      </c>
      <c r="E526" s="9"/>
      <c r="F526" s="49">
        <f>F527</f>
        <v>169.11987</v>
      </c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3"/>
      <c r="W526" s="97"/>
      <c r="X526" s="49">
        <f>X527</f>
        <v>169.12</v>
      </c>
      <c r="Y526" s="80">
        <f t="shared" si="54"/>
        <v>100.00007686855483</v>
      </c>
    </row>
    <row r="527" spans="1:25" s="24" customFormat="1" ht="31.5" outlineLevel="5">
      <c r="A527" s="21" t="s">
        <v>135</v>
      </c>
      <c r="B527" s="9" t="s">
        <v>70</v>
      </c>
      <c r="C527" s="9" t="s">
        <v>246</v>
      </c>
      <c r="D527" s="9" t="s">
        <v>5</v>
      </c>
      <c r="E527" s="9"/>
      <c r="F527" s="49">
        <f>F528</f>
        <v>169.11987</v>
      </c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97"/>
      <c r="X527" s="49">
        <f>X528</f>
        <v>169.12</v>
      </c>
      <c r="Y527" s="80">
        <f t="shared" si="54"/>
        <v>100.00007686855483</v>
      </c>
    </row>
    <row r="528" spans="1:25" s="24" customFormat="1" ht="31.5" outlineLevel="5">
      <c r="A528" s="34" t="s">
        <v>184</v>
      </c>
      <c r="B528" s="18" t="s">
        <v>70</v>
      </c>
      <c r="C528" s="18" t="s">
        <v>330</v>
      </c>
      <c r="D528" s="18" t="s">
        <v>5</v>
      </c>
      <c r="E528" s="18"/>
      <c r="F528" s="50">
        <f>F529</f>
        <v>169.11987</v>
      </c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3"/>
      <c r="W528" s="97"/>
      <c r="X528" s="50">
        <f>X529</f>
        <v>169.12</v>
      </c>
      <c r="Y528" s="80">
        <f t="shared" si="54"/>
        <v>100.00007686855483</v>
      </c>
    </row>
    <row r="529" spans="1:26" s="24" customFormat="1" ht="15.75" outlineLevel="5">
      <c r="A529" s="60" t="s">
        <v>128</v>
      </c>
      <c r="B529" s="59" t="s">
        <v>70</v>
      </c>
      <c r="C529" s="59" t="s">
        <v>330</v>
      </c>
      <c r="D529" s="59" t="s">
        <v>214</v>
      </c>
      <c r="E529" s="59"/>
      <c r="F529" s="61">
        <v>169.11987</v>
      </c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  <c r="V529" s="124"/>
      <c r="W529" s="125"/>
      <c r="X529" s="61">
        <v>169.12</v>
      </c>
      <c r="Y529" s="80">
        <f t="shared" si="54"/>
        <v>100.00007686855483</v>
      </c>
      <c r="Z529" s="90"/>
    </row>
    <row r="530" spans="1:26" s="24" customFormat="1" ht="48" customHeight="1" outlineLevel="5">
      <c r="A530" s="15" t="s">
        <v>80</v>
      </c>
      <c r="B530" s="16" t="s">
        <v>79</v>
      </c>
      <c r="C530" s="16" t="s">
        <v>327</v>
      </c>
      <c r="D530" s="16" t="s">
        <v>5</v>
      </c>
      <c r="E530" s="16"/>
      <c r="F530" s="48">
        <f aca="true" t="shared" si="55" ref="F530:F538">F531</f>
        <v>21210</v>
      </c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X530" s="48">
        <f aca="true" t="shared" si="56" ref="X530:X538">X531</f>
        <v>21210</v>
      </c>
      <c r="Y530" s="80">
        <f t="shared" si="54"/>
        <v>100</v>
      </c>
      <c r="Z530" s="90"/>
    </row>
    <row r="531" spans="1:26" s="24" customFormat="1" ht="47.25" outlineLevel="5">
      <c r="A531" s="21" t="s">
        <v>82</v>
      </c>
      <c r="B531" s="9" t="s">
        <v>81</v>
      </c>
      <c r="C531" s="9" t="s">
        <v>327</v>
      </c>
      <c r="D531" s="9" t="s">
        <v>5</v>
      </c>
      <c r="E531" s="9"/>
      <c r="F531" s="49">
        <f t="shared" si="55"/>
        <v>21210</v>
      </c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X531" s="49">
        <f t="shared" si="56"/>
        <v>21210</v>
      </c>
      <c r="Y531" s="80">
        <f t="shared" si="54"/>
        <v>100</v>
      </c>
      <c r="Z531" s="90"/>
    </row>
    <row r="532" spans="1:26" s="24" customFormat="1" ht="31.5" outlineLevel="5">
      <c r="A532" s="21" t="s">
        <v>133</v>
      </c>
      <c r="B532" s="9" t="s">
        <v>81</v>
      </c>
      <c r="C532" s="9" t="s">
        <v>245</v>
      </c>
      <c r="D532" s="9" t="s">
        <v>5</v>
      </c>
      <c r="E532" s="9"/>
      <c r="F532" s="49">
        <f t="shared" si="55"/>
        <v>21210</v>
      </c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X532" s="49">
        <f t="shared" si="56"/>
        <v>21210</v>
      </c>
      <c r="Y532" s="80">
        <f t="shared" si="54"/>
        <v>100</v>
      </c>
      <c r="Z532" s="90"/>
    </row>
    <row r="533" spans="1:26" s="24" customFormat="1" ht="31.5" outlineLevel="5">
      <c r="A533" s="21" t="s">
        <v>135</v>
      </c>
      <c r="B533" s="9" t="s">
        <v>81</v>
      </c>
      <c r="C533" s="9" t="s">
        <v>246</v>
      </c>
      <c r="D533" s="9" t="s">
        <v>5</v>
      </c>
      <c r="E533" s="9"/>
      <c r="F533" s="49">
        <f>F534+F537</f>
        <v>21210</v>
      </c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X533" s="49">
        <f>X534+X537</f>
        <v>21210</v>
      </c>
      <c r="Y533" s="80">
        <f t="shared" si="54"/>
        <v>100</v>
      </c>
      <c r="Z533" s="90"/>
    </row>
    <row r="534" spans="1:26" s="24" customFormat="1" ht="47.25" outlineLevel="5">
      <c r="A534" s="5" t="s">
        <v>185</v>
      </c>
      <c r="B534" s="6" t="s">
        <v>81</v>
      </c>
      <c r="C534" s="6" t="s">
        <v>331</v>
      </c>
      <c r="D534" s="6" t="s">
        <v>5</v>
      </c>
      <c r="E534" s="6"/>
      <c r="F534" s="51">
        <f t="shared" si="55"/>
        <v>3151.866</v>
      </c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X534" s="51">
        <f t="shared" si="56"/>
        <v>3151.866</v>
      </c>
      <c r="Y534" s="80">
        <f t="shared" si="54"/>
        <v>100</v>
      </c>
      <c r="Z534" s="90"/>
    </row>
    <row r="535" spans="1:26" s="24" customFormat="1" ht="15.75" outlineLevel="5">
      <c r="A535" s="5" t="s">
        <v>131</v>
      </c>
      <c r="B535" s="6" t="s">
        <v>81</v>
      </c>
      <c r="C535" s="6" t="s">
        <v>331</v>
      </c>
      <c r="D535" s="6" t="s">
        <v>132</v>
      </c>
      <c r="E535" s="6"/>
      <c r="F535" s="51">
        <f t="shared" si="55"/>
        <v>3151.866</v>
      </c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X535" s="51">
        <f t="shared" si="56"/>
        <v>3151.866</v>
      </c>
      <c r="Y535" s="80">
        <f t="shared" si="54"/>
        <v>100</v>
      </c>
      <c r="Z535" s="90"/>
    </row>
    <row r="536" spans="1:26" s="24" customFormat="1" ht="15.75" outlineLevel="5">
      <c r="A536" s="32" t="s">
        <v>129</v>
      </c>
      <c r="B536" s="33" t="s">
        <v>81</v>
      </c>
      <c r="C536" s="33" t="s">
        <v>331</v>
      </c>
      <c r="D536" s="33" t="s">
        <v>130</v>
      </c>
      <c r="E536" s="33"/>
      <c r="F536" s="52">
        <v>3151.866</v>
      </c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X536" s="52">
        <v>3151.866</v>
      </c>
      <c r="Y536" s="80">
        <f t="shared" si="54"/>
        <v>100</v>
      </c>
      <c r="Z536" s="90"/>
    </row>
    <row r="537" spans="1:26" s="24" customFormat="1" ht="47.25" outlineLevel="5">
      <c r="A537" s="5" t="s">
        <v>384</v>
      </c>
      <c r="B537" s="6" t="s">
        <v>81</v>
      </c>
      <c r="C537" s="6" t="s">
        <v>380</v>
      </c>
      <c r="D537" s="6" t="s">
        <v>5</v>
      </c>
      <c r="E537" s="6"/>
      <c r="F537" s="51">
        <f t="shared" si="55"/>
        <v>18058.134</v>
      </c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X537" s="51">
        <f t="shared" si="56"/>
        <v>18058.134</v>
      </c>
      <c r="Y537" s="80">
        <f t="shared" si="54"/>
        <v>100</v>
      </c>
      <c r="Z537" s="90"/>
    </row>
    <row r="538" spans="1:26" s="24" customFormat="1" ht="15.75" outlineLevel="5">
      <c r="A538" s="5" t="s">
        <v>131</v>
      </c>
      <c r="B538" s="6" t="s">
        <v>81</v>
      </c>
      <c r="C538" s="6" t="s">
        <v>380</v>
      </c>
      <c r="D538" s="6" t="s">
        <v>132</v>
      </c>
      <c r="E538" s="6"/>
      <c r="F538" s="51">
        <f t="shared" si="55"/>
        <v>18058.134</v>
      </c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X538" s="51">
        <f t="shared" si="56"/>
        <v>18058.134</v>
      </c>
      <c r="Y538" s="80">
        <f t="shared" si="54"/>
        <v>100</v>
      </c>
      <c r="Z538" s="90"/>
    </row>
    <row r="539" spans="1:26" s="24" customFormat="1" ht="15.75" outlineLevel="5">
      <c r="A539" s="32" t="s">
        <v>129</v>
      </c>
      <c r="B539" s="33" t="s">
        <v>81</v>
      </c>
      <c r="C539" s="33" t="s">
        <v>380</v>
      </c>
      <c r="D539" s="33" t="s">
        <v>130</v>
      </c>
      <c r="E539" s="33"/>
      <c r="F539" s="52">
        <v>18058.134</v>
      </c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X539" s="52">
        <v>18058.134</v>
      </c>
      <c r="Y539" s="80">
        <f t="shared" si="54"/>
        <v>100</v>
      </c>
      <c r="Z539" s="90"/>
    </row>
    <row r="540" spans="1:25" ht="18.75">
      <c r="A540" s="166" t="s">
        <v>24</v>
      </c>
      <c r="B540" s="166"/>
      <c r="C540" s="166"/>
      <c r="D540" s="166"/>
      <c r="E540" s="166"/>
      <c r="F540" s="126">
        <f>F10+F184+F191+F253+F302+F430+F178+F469+F500+F511+F524+F530</f>
        <v>770094.3758700001</v>
      </c>
      <c r="G540" s="126" t="e">
        <f>#REF!+G469+#REF!+G430+G302+G253+G191+G184+G10</f>
        <v>#REF!</v>
      </c>
      <c r="H540" s="126" t="e">
        <f>#REF!+H469+#REF!+H430+H302+H253+H191+H184+H10</f>
        <v>#REF!</v>
      </c>
      <c r="I540" s="126" t="e">
        <f>#REF!+I469+#REF!+I430+I302+I253+I191+I184+I10</f>
        <v>#REF!</v>
      </c>
      <c r="J540" s="126" t="e">
        <f>#REF!+J469+#REF!+J430+J302+J253+J191+J184+J10</f>
        <v>#REF!</v>
      </c>
      <c r="K540" s="126" t="e">
        <f>#REF!+K469+#REF!+K430+K302+K253+K191+K184+K10</f>
        <v>#REF!</v>
      </c>
      <c r="L540" s="126" t="e">
        <f>#REF!+L469+#REF!+L430+L302+L253+L191+L184+L10</f>
        <v>#REF!</v>
      </c>
      <c r="M540" s="126" t="e">
        <f>#REF!+M469+#REF!+M430+M302+M253+M191+M184+M10</f>
        <v>#REF!</v>
      </c>
      <c r="N540" s="126" t="e">
        <f>#REF!+N469+#REF!+N430+N302+N253+N191+N184+N10</f>
        <v>#REF!</v>
      </c>
      <c r="O540" s="126" t="e">
        <f>#REF!+O469+#REF!+O430+O302+O253+O191+O184+O10</f>
        <v>#REF!</v>
      </c>
      <c r="P540" s="126" t="e">
        <f>#REF!+P469+#REF!+P430+P302+P253+P191+P184+P10</f>
        <v>#REF!</v>
      </c>
      <c r="Q540" s="126" t="e">
        <f>#REF!+Q469+#REF!+Q430+Q302+Q253+Q191+Q184+Q10</f>
        <v>#REF!</v>
      </c>
      <c r="R540" s="126" t="e">
        <f>#REF!+R469+#REF!+R430+R302+R253+R191+R184+R10</f>
        <v>#REF!</v>
      </c>
      <c r="S540" s="126" t="e">
        <f>#REF!+S469+#REF!+S430+S302+S253+S191+S184+S10</f>
        <v>#REF!</v>
      </c>
      <c r="T540" s="126" t="e">
        <f>#REF!+T469+#REF!+T430+T302+T253+T191+T184+T10</f>
        <v>#REF!</v>
      </c>
      <c r="U540" s="126" t="e">
        <f>#REF!+U469+#REF!+U430+U302+U253+U191+U184+U10</f>
        <v>#REF!</v>
      </c>
      <c r="V540" s="126" t="e">
        <f>#REF!+V469+#REF!+V430+V302+V253+V191+V184+V10</f>
        <v>#REF!</v>
      </c>
      <c r="W540" s="62"/>
      <c r="X540" s="126">
        <f>X10+X184+X191+X253+X302+X430+X178+X469+X500+X511+X524+X530</f>
        <v>756225.6880000001</v>
      </c>
      <c r="Y540" s="162">
        <f t="shared" si="54"/>
        <v>98.1990924353483</v>
      </c>
    </row>
    <row r="541" spans="1:22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>
      <c r="A542" s="165"/>
      <c r="B542" s="165"/>
      <c r="C542" s="165"/>
      <c r="D542" s="165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5"/>
      <c r="U542" s="3"/>
      <c r="V542" s="3"/>
    </row>
    <row r="544" ht="12.75">
      <c r="F544" s="75">
        <v>770094.3758700001</v>
      </c>
    </row>
    <row r="545" ht="12.75">
      <c r="F545" s="76">
        <f>F540-F544</f>
        <v>0</v>
      </c>
    </row>
  </sheetData>
  <sheetProtection/>
  <autoFilter ref="A9:Y540"/>
  <mergeCells count="8">
    <mergeCell ref="B2:Y2"/>
    <mergeCell ref="B3:Y3"/>
    <mergeCell ref="B4:Y4"/>
    <mergeCell ref="A6:V6"/>
    <mergeCell ref="A542:T542"/>
    <mergeCell ref="A540:E540"/>
    <mergeCell ref="A8:V8"/>
    <mergeCell ref="A7:V7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2019-05-30T00:52:19Z</cp:lastPrinted>
  <dcterms:created xsi:type="dcterms:W3CDTF">2008-11-11T04:53:42Z</dcterms:created>
  <dcterms:modified xsi:type="dcterms:W3CDTF">2019-05-30T00:53:46Z</dcterms:modified>
  <cp:category/>
  <cp:version/>
  <cp:contentType/>
  <cp:contentStatus/>
</cp:coreProperties>
</file>